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updateLinks="never" codeName="EstaPasta_de_trabalho" defaultThemeVersion="124226"/>
  <mc:AlternateContent xmlns:mc="http://schemas.openxmlformats.org/markup-compatibility/2006">
    <mc:Choice Requires="x15">
      <x15ac:absPath xmlns:x15ac="http://schemas.microsoft.com/office/spreadsheetml/2010/11/ac" url="C:\Users\jutak\Downloads\"/>
    </mc:Choice>
  </mc:AlternateContent>
  <xr:revisionPtr revIDLastSave="0" documentId="13_ncr:1_{05E90D43-8E42-443C-BC1C-76C0BF7458C2}" xr6:coauthVersionLast="47" xr6:coauthVersionMax="47" xr10:uidLastSave="{00000000-0000-0000-0000-000000000000}"/>
  <workbookProtection workbookAlgorithmName="SHA-512" workbookHashValue="K6kwzbYG9bbUDKHDyI3oL3q92sxzA7jrms85v+I9PfUIz7dcEtiTq43d6kU1RY8AnLqdiR7WD7yVzALXtkebxA==" workbookSaltValue="nb8Gm/j0hilygpwbv2paIQ==" workbookSpinCount="100000" lockStructure="1"/>
  <bookViews>
    <workbookView xWindow="-120" yWindow="-120" windowWidth="20730" windowHeight="11040" xr2:uid="{00000000-000D-0000-FFFF-FFFF00000000}"/>
  </bookViews>
  <sheets>
    <sheet name="Cálculo da compensação" sheetId="10" r:id="rId1"/>
    <sheet name="Planilha1" sheetId="16" state="hidden" r:id="rId2"/>
    <sheet name="Municípios" sheetId="8" state="hidden" r:id="rId3"/>
    <sheet name="Fórmulas" sheetId="14" state="hidden" r:id="rId4"/>
    <sheet name="Lançamento de Valores" sheetId="15"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0" l="1"/>
  <c r="B6" i="10"/>
  <c r="C34" i="10" s="1"/>
  <c r="C43" i="15" l="1"/>
  <c r="C41" i="15"/>
  <c r="C38" i="15"/>
  <c r="C37" i="15"/>
  <c r="C36" i="15"/>
  <c r="C25" i="15"/>
  <c r="C24" i="15"/>
  <c r="D50" i="15" s="1"/>
  <c r="G50" i="15" s="1"/>
  <c r="C23" i="15"/>
  <c r="C20" i="15"/>
  <c r="C19" i="15"/>
  <c r="C18" i="15"/>
  <c r="C17" i="15"/>
  <c r="C16" i="15"/>
  <c r="C15" i="15"/>
  <c r="C14" i="15"/>
  <c r="E1" i="14"/>
  <c r="K1" i="14"/>
  <c r="Q1" i="14"/>
  <c r="K2" i="14"/>
  <c r="Q2" i="14"/>
  <c r="T2" i="14"/>
  <c r="K3" i="14"/>
  <c r="Q3" i="14"/>
  <c r="T3" i="14"/>
  <c r="E4" i="14"/>
  <c r="K4" i="14"/>
  <c r="Q4" i="14"/>
  <c r="T4" i="14"/>
  <c r="E5" i="14"/>
  <c r="L9" i="15" s="1"/>
  <c r="K5" i="14"/>
  <c r="Q5" i="14"/>
  <c r="T5" i="14"/>
  <c r="E6" i="14"/>
  <c r="K6" i="14"/>
  <c r="Q6" i="14"/>
  <c r="E7" i="14"/>
  <c r="K7" i="14"/>
  <c r="Q7" i="14"/>
  <c r="E8" i="14"/>
  <c r="K8" i="14"/>
  <c r="Q8" i="14"/>
  <c r="K9" i="14"/>
  <c r="Q9" i="14"/>
  <c r="E10" i="14"/>
  <c r="K10" i="14"/>
  <c r="Q10" i="14"/>
  <c r="K11" i="14"/>
  <c r="Q11" i="14"/>
  <c r="K12" i="14"/>
  <c r="Q12" i="14"/>
  <c r="E13" i="14"/>
  <c r="K13" i="14"/>
  <c r="Q13" i="14"/>
  <c r="E14" i="14"/>
  <c r="K14" i="14"/>
  <c r="Q14" i="14"/>
  <c r="K15" i="14"/>
  <c r="Q15" i="14"/>
  <c r="E16" i="14"/>
  <c r="K16" i="14"/>
  <c r="Q16" i="14"/>
  <c r="K17" i="14"/>
  <c r="Q17" i="14"/>
  <c r="K18" i="14"/>
  <c r="Q18" i="14"/>
  <c r="E19" i="14"/>
  <c r="K19" i="14"/>
  <c r="Q19" i="14"/>
  <c r="E20" i="14"/>
  <c r="K20" i="14"/>
  <c r="Q20" i="14"/>
  <c r="K21" i="14"/>
  <c r="Q21" i="14"/>
  <c r="E22" i="14"/>
  <c r="K22" i="14"/>
  <c r="Q22" i="14"/>
  <c r="K23" i="14"/>
  <c r="Q23" i="14"/>
  <c r="K24" i="14"/>
  <c r="Q24" i="14"/>
  <c r="E25" i="14"/>
  <c r="G14" i="15" s="1"/>
  <c r="L14" i="15" s="1"/>
  <c r="K25" i="14"/>
  <c r="Q25" i="14"/>
  <c r="E26" i="14"/>
  <c r="K26" i="14"/>
  <c r="Q26" i="14"/>
  <c r="E27" i="14"/>
  <c r="G20" i="15" s="1"/>
  <c r="K27" i="14"/>
  <c r="Q27" i="14"/>
  <c r="E28" i="14"/>
  <c r="G15" i="15" s="1"/>
  <c r="K28" i="14"/>
  <c r="Q28" i="14"/>
  <c r="K29" i="14"/>
  <c r="Q29" i="14"/>
  <c r="K30" i="14"/>
  <c r="Q30" i="14"/>
  <c r="E31" i="14"/>
  <c r="K31" i="14"/>
  <c r="Q31" i="14"/>
  <c r="K32" i="14"/>
  <c r="Q32" i="14"/>
  <c r="E34" i="14"/>
  <c r="K34" i="14"/>
  <c r="Q34" i="14"/>
  <c r="E35" i="14"/>
  <c r="E36" i="14"/>
  <c r="E37" i="14"/>
  <c r="K37" i="14"/>
  <c r="K38" i="14"/>
  <c r="Q38" i="14"/>
  <c r="E40" i="14"/>
  <c r="G25" i="15" s="1"/>
  <c r="L25" i="15" s="1"/>
  <c r="K40" i="14"/>
  <c r="E43" i="14"/>
  <c r="K43" i="14"/>
  <c r="Q43" i="14"/>
  <c r="E46" i="14"/>
  <c r="K47" i="14"/>
  <c r="Q47" i="14"/>
  <c r="K48" i="14"/>
  <c r="E49" i="14"/>
  <c r="K49" i="14"/>
  <c r="K50" i="14"/>
  <c r="K51" i="14"/>
  <c r="E52" i="14"/>
  <c r="K52" i="14"/>
  <c r="Q52" i="14"/>
  <c r="D51" i="15" s="1"/>
  <c r="K53" i="14"/>
  <c r="K54" i="14"/>
  <c r="E55" i="14"/>
  <c r="K55" i="14"/>
  <c r="K56" i="14"/>
  <c r="Q56" i="14"/>
  <c r="D53" i="15" s="1"/>
  <c r="G53" i="15" s="1"/>
  <c r="K57" i="14"/>
  <c r="E58" i="14"/>
  <c r="K58" i="14"/>
  <c r="E59" i="14"/>
  <c r="K59" i="14"/>
  <c r="K60" i="14"/>
  <c r="E61" i="14"/>
  <c r="K61" i="14"/>
  <c r="K62" i="14"/>
  <c r="K63" i="14"/>
  <c r="E64" i="14"/>
  <c r="K64" i="14"/>
  <c r="K65" i="14"/>
  <c r="K66" i="14"/>
  <c r="K67" i="14"/>
  <c r="K68" i="14"/>
  <c r="K69" i="14"/>
  <c r="K70" i="14"/>
  <c r="K71" i="14"/>
  <c r="K72" i="14"/>
  <c r="K73" i="14"/>
  <c r="K74" i="14"/>
  <c r="K75" i="14"/>
  <c r="K76" i="14"/>
  <c r="K77" i="14"/>
  <c r="K78" i="14"/>
  <c r="K79" i="14"/>
  <c r="K80" i="14"/>
  <c r="K81" i="14"/>
  <c r="K82" i="14"/>
  <c r="K83" i="14"/>
  <c r="K84" i="14"/>
  <c r="K85" i="14"/>
  <c r="K86" i="14"/>
  <c r="L5" i="15" l="1"/>
  <c r="G17" i="15"/>
  <c r="L17" i="15" s="1"/>
  <c r="G18" i="15"/>
  <c r="L18" i="15" s="1"/>
  <c r="K8" i="15"/>
  <c r="L33" i="15"/>
  <c r="G51" i="15"/>
  <c r="L15" i="15"/>
  <c r="G54" i="15"/>
  <c r="G37" i="15"/>
  <c r="L37" i="15" s="1"/>
  <c r="L20" i="15"/>
  <c r="K29" i="15"/>
  <c r="K39" i="15" s="1"/>
  <c r="G43" i="15"/>
  <c r="L43" i="15" s="1"/>
  <c r="K6" i="15"/>
  <c r="K10" i="15" s="1"/>
  <c r="K12" i="15"/>
  <c r="L30" i="15"/>
  <c r="L34" i="15"/>
  <c r="G55" i="15"/>
  <c r="L7" i="15"/>
  <c r="L10" i="15" s="1"/>
  <c r="K13" i="15"/>
  <c r="K31" i="15"/>
  <c r="L35" i="15"/>
  <c r="G38" i="15"/>
  <c r="L38" i="15" s="1"/>
  <c r="F16" i="15"/>
  <c r="K16" i="15" s="1"/>
  <c r="K21" i="15" s="1"/>
  <c r="G23" i="15"/>
  <c r="L23" i="15" s="1"/>
  <c r="L28" i="15"/>
  <c r="L32" i="15"/>
  <c r="G36" i="15"/>
  <c r="L36" i="15" s="1"/>
  <c r="G41" i="15"/>
  <c r="L41" i="15" s="1"/>
  <c r="G52" i="15"/>
  <c r="G19" i="15"/>
  <c r="L19" i="15" s="1"/>
  <c r="G24" i="15"/>
  <c r="L24" i="15" s="1"/>
  <c r="G56" i="15"/>
  <c r="B29" i="10"/>
  <c r="D34" i="10" s="1"/>
  <c r="C30" i="10"/>
  <c r="E34" i="10" l="1"/>
  <c r="L39" i="15"/>
  <c r="L21" i="15"/>
  <c r="L26" i="15"/>
  <c r="D15" i="10"/>
  <c r="E15" i="10" s="1"/>
  <c r="D11" i="10"/>
  <c r="E11" i="10" s="1"/>
  <c r="D10" i="10"/>
  <c r="E10" i="10" s="1"/>
  <c r="D12" i="10"/>
  <c r="E12" i="10" s="1"/>
  <c r="D6" i="10"/>
  <c r="L44" i="15" l="1"/>
  <c r="E19" i="10"/>
  <c r="D19" i="10"/>
  <c r="E14" i="10" l="1"/>
  <c r="E18" i="10" l="1"/>
  <c r="E16" i="10" l="1"/>
  <c r="E20" i="10" s="1"/>
  <c r="E17" i="10"/>
  <c r="C31" i="10" l="1"/>
  <c r="D29" i="10" s="1"/>
  <c r="S62" i="15"/>
  <c r="M9" i="15" s="1"/>
  <c r="N9" i="15" s="1"/>
  <c r="D28" i="10" l="1"/>
  <c r="H50" i="15"/>
  <c r="I50" i="15" s="1"/>
  <c r="M24" i="15"/>
  <c r="N24" i="15" s="1"/>
  <c r="M23" i="15"/>
  <c r="N23" i="15" s="1"/>
  <c r="H51" i="15"/>
  <c r="I51" i="15" s="1"/>
  <c r="M29" i="15"/>
  <c r="N29" i="15" s="1"/>
  <c r="M16" i="15"/>
  <c r="N16" i="15" s="1"/>
  <c r="H56" i="15"/>
  <c r="M13" i="15"/>
  <c r="N13" i="15" s="1"/>
  <c r="M34" i="15"/>
  <c r="N34" i="15" s="1"/>
  <c r="M31" i="15"/>
  <c r="N31" i="15" s="1"/>
  <c r="M12" i="15"/>
  <c r="N12" i="15" s="1"/>
  <c r="M8" i="15"/>
  <c r="N8" i="15" s="1"/>
  <c r="M19" i="15"/>
  <c r="N19" i="15" s="1"/>
  <c r="M38" i="15"/>
  <c r="N38" i="15" s="1"/>
  <c r="M43" i="15"/>
  <c r="N43" i="15" s="1"/>
  <c r="M30" i="15"/>
  <c r="N30" i="15" s="1"/>
  <c r="M36" i="15"/>
  <c r="N36" i="15" s="1"/>
  <c r="M28" i="15"/>
  <c r="N28" i="15" s="1"/>
  <c r="M5" i="15"/>
  <c r="N5" i="15" s="1"/>
  <c r="M15" i="15"/>
  <c r="N15" i="15" s="1"/>
  <c r="M7" i="15"/>
  <c r="N7" i="15" s="1"/>
  <c r="M33" i="15"/>
  <c r="N33" i="15" s="1"/>
  <c r="M25" i="15"/>
  <c r="N25" i="15" s="1"/>
  <c r="M18" i="15"/>
  <c r="N18" i="15" s="1"/>
  <c r="M32" i="15"/>
  <c r="N32" i="15" s="1"/>
  <c r="M20" i="15"/>
  <c r="N20" i="15" s="1"/>
  <c r="H52" i="15"/>
  <c r="I52" i="15" s="1"/>
  <c r="H55" i="15"/>
  <c r="I55" i="15" s="1"/>
  <c r="M14" i="15"/>
  <c r="N14" i="15" s="1"/>
  <c r="H53" i="15"/>
  <c r="I53" i="15" s="1"/>
  <c r="M35" i="15"/>
  <c r="N35" i="15" s="1"/>
  <c r="M37" i="15"/>
  <c r="N37" i="15" s="1"/>
  <c r="M6" i="15"/>
  <c r="N6" i="15" s="1"/>
  <c r="M17" i="15"/>
  <c r="N17" i="15" s="1"/>
  <c r="H54" i="15"/>
  <c r="I54" i="15" s="1"/>
  <c r="M41" i="15"/>
  <c r="N41" i="15" s="1"/>
  <c r="N10" i="15" l="1"/>
  <c r="N26" i="15"/>
  <c r="N39" i="15"/>
  <c r="N21" i="15"/>
  <c r="I56" i="15"/>
  <c r="N44" i="15" l="1"/>
  <c r="A62" i="15" s="1"/>
  <c r="B60" i="15" s="1"/>
  <c r="C60" i="15" s="1"/>
  <c r="B59" i="15" l="1"/>
  <c r="C59" i="15" s="1"/>
  <c r="C61" i="15" s="1"/>
  <c r="B63" i="15" s="1"/>
  <c r="O59" i="15" s="1"/>
  <c r="O60" i="15" s="1"/>
  <c r="O61" i="15" l="1"/>
  <c r="C21" i="10" s="1"/>
  <c r="C32" i="10" s="1"/>
  <c r="C33" i="10" s="1"/>
  <c r="C22" i="10" l="1"/>
</calcChain>
</file>

<file path=xl/sharedStrings.xml><?xml version="1.0" encoding="utf-8"?>
<sst xmlns="http://schemas.openxmlformats.org/spreadsheetml/2006/main" count="1481" uniqueCount="827">
  <si>
    <t>Categoria de Prioridade</t>
  </si>
  <si>
    <t>Cobertura vegetal (%)</t>
  </si>
  <si>
    <t xml:space="preserve">Preencha a coluna "Quantidade" </t>
  </si>
  <si>
    <t>Quantidade</t>
  </si>
  <si>
    <t>1:1</t>
  </si>
  <si>
    <t>Intervenção em APP com vegetação exótica, pioneira ou árvores isoladas (ha)</t>
  </si>
  <si>
    <t>Supressão de Floresta Paludosa ou Mangue (ha)</t>
  </si>
  <si>
    <t>Supressão de vegetação Campestre de Cerrado (ha)</t>
  </si>
  <si>
    <t>30:1</t>
  </si>
  <si>
    <t>Valor da Recomposição Florestal/Arborização</t>
  </si>
  <si>
    <t xml:space="preserve">Valor da Recomposição Florestal/Arborização </t>
  </si>
  <si>
    <t>Município</t>
  </si>
  <si>
    <t>Percentual de Cobertura Vegetal Nativa (%)</t>
  </si>
  <si>
    <t>Classe de Prioridade</t>
  </si>
  <si>
    <t>Adamantina</t>
  </si>
  <si>
    <t>Adolfo</t>
  </si>
  <si>
    <t>Águas da Prata</t>
  </si>
  <si>
    <t>Águas de Lindóia</t>
  </si>
  <si>
    <t>Águas de Santa Bárbara</t>
  </si>
  <si>
    <t>Águas de São Pedro</t>
  </si>
  <si>
    <t>Agudos</t>
  </si>
  <si>
    <t>Alambari</t>
  </si>
  <si>
    <t>Alfredo Marcondes</t>
  </si>
  <si>
    <t>Altair</t>
  </si>
  <si>
    <t>Altinópolis</t>
  </si>
  <si>
    <t>Alto Alegre</t>
  </si>
  <si>
    <t>Alumínio</t>
  </si>
  <si>
    <t>Álvares Florence</t>
  </si>
  <si>
    <t>Álvares Machado</t>
  </si>
  <si>
    <t>Álvaro de Carvalho</t>
  </si>
  <si>
    <t>Alvinlândia</t>
  </si>
  <si>
    <t>Americana</t>
  </si>
  <si>
    <t>Américo Brasiliense</t>
  </si>
  <si>
    <t>Américo de Campos</t>
  </si>
  <si>
    <t>Amparo</t>
  </si>
  <si>
    <t>Analândia</t>
  </si>
  <si>
    <t>Andradina</t>
  </si>
  <si>
    <t>Angatuba</t>
  </si>
  <si>
    <t>Anhembi</t>
  </si>
  <si>
    <t>Anhumas</t>
  </si>
  <si>
    <t>Aparecida</t>
  </si>
  <si>
    <t>Apiaí</t>
  </si>
  <si>
    <t>Araçariguama</t>
  </si>
  <si>
    <t>Araçatuba</t>
  </si>
  <si>
    <t>Araçoiaba da Serra</t>
  </si>
  <si>
    <t>Aramina</t>
  </si>
  <si>
    <t>Arandu</t>
  </si>
  <si>
    <t>Arapeí</t>
  </si>
  <si>
    <t>Araraquara</t>
  </si>
  <si>
    <t>Araras</t>
  </si>
  <si>
    <t>Arco-Íris</t>
  </si>
  <si>
    <t>Arealva</t>
  </si>
  <si>
    <t>Areias</t>
  </si>
  <si>
    <t>Areiópolis</t>
  </si>
  <si>
    <t>Ariranha</t>
  </si>
  <si>
    <t>Artur Nogueira</t>
  </si>
  <si>
    <t>Arujá</t>
  </si>
  <si>
    <t>Aspásia</t>
  </si>
  <si>
    <t>Assis</t>
  </si>
  <si>
    <t>Atibaia</t>
  </si>
  <si>
    <t>Auriflama</t>
  </si>
  <si>
    <t>Avaí</t>
  </si>
  <si>
    <t>Avanhandava</t>
  </si>
  <si>
    <t>Avaré</t>
  </si>
  <si>
    <t>Bady Bassitt</t>
  </si>
  <si>
    <t>Balbinos</t>
  </si>
  <si>
    <t>Bálsamo</t>
  </si>
  <si>
    <t>Bananal</t>
  </si>
  <si>
    <t>Barão de Antonina</t>
  </si>
  <si>
    <t>Barbosa</t>
  </si>
  <si>
    <t>Bariri</t>
  </si>
  <si>
    <t>Barra Bonita</t>
  </si>
  <si>
    <t>Barra do Chapéu</t>
  </si>
  <si>
    <t>Barra do Turvo</t>
  </si>
  <si>
    <t>Barretos</t>
  </si>
  <si>
    <t>Barrinha</t>
  </si>
  <si>
    <t>Barueri</t>
  </si>
  <si>
    <t>Bastos</t>
  </si>
  <si>
    <t>Batatais</t>
  </si>
  <si>
    <t>Bauru</t>
  </si>
  <si>
    <t>Bebedouro</t>
  </si>
  <si>
    <t>Bento de Abreu</t>
  </si>
  <si>
    <t>Bernardino de Campos</t>
  </si>
  <si>
    <t>Bertioga</t>
  </si>
  <si>
    <t>Bilac</t>
  </si>
  <si>
    <t>Birigui</t>
  </si>
  <si>
    <t>Biritiba Mirim</t>
  </si>
  <si>
    <t>Boa Esperança do Sul</t>
  </si>
  <si>
    <t>Bocaina</t>
  </si>
  <si>
    <t>Bofete</t>
  </si>
  <si>
    <t>Boituva</t>
  </si>
  <si>
    <t>Bom Jesus dos Perdões</t>
  </si>
  <si>
    <t>Bom Sucesso de Itararé</t>
  </si>
  <si>
    <t>Borá</t>
  </si>
  <si>
    <t>Boracéia</t>
  </si>
  <si>
    <t>Borborema</t>
  </si>
  <si>
    <t>Borebi</t>
  </si>
  <si>
    <t>Botucatu</t>
  </si>
  <si>
    <t>Bragança Paulista</t>
  </si>
  <si>
    <t>Braúna</t>
  </si>
  <si>
    <t>Brejo Alegre</t>
  </si>
  <si>
    <t>Brotas</t>
  </si>
  <si>
    <t>Buri</t>
  </si>
  <si>
    <t>Buritama</t>
  </si>
  <si>
    <t>Buritizal</t>
  </si>
  <si>
    <t>Cabrália Paulista</t>
  </si>
  <si>
    <t>Cabreúva</t>
  </si>
  <si>
    <t>Caçapava</t>
  </si>
  <si>
    <t>Cachoeira Paulista</t>
  </si>
  <si>
    <t>Caconde</t>
  </si>
  <si>
    <t>Cafelândia</t>
  </si>
  <si>
    <t>Caiabu</t>
  </si>
  <si>
    <t>Caieiras</t>
  </si>
  <si>
    <t>Caiuá</t>
  </si>
  <si>
    <t>Cajamar</t>
  </si>
  <si>
    <t>Cajati</t>
  </si>
  <si>
    <t>Cajobi</t>
  </si>
  <si>
    <t>Cajuru</t>
  </si>
  <si>
    <t>Campina do Monte Alegre</t>
  </si>
  <si>
    <t>Campinas</t>
  </si>
  <si>
    <t>Campo Limpo Paulista</t>
  </si>
  <si>
    <t>Campos do Jordão</t>
  </si>
  <si>
    <t>Campos Novos Paulista</t>
  </si>
  <si>
    <t>Cananéia</t>
  </si>
  <si>
    <t>Canas</t>
  </si>
  <si>
    <t>Cândido Mota</t>
  </si>
  <si>
    <t>Cândido Rodrigues</t>
  </si>
  <si>
    <t>Canitar</t>
  </si>
  <si>
    <t>Capão Bonito</t>
  </si>
  <si>
    <t>Capela do Alto</t>
  </si>
  <si>
    <t>Capivari</t>
  </si>
  <si>
    <t>Caraguatatuba</t>
  </si>
  <si>
    <t>Carapicuíba</t>
  </si>
  <si>
    <t>Cardoso</t>
  </si>
  <si>
    <t>Casa Branca</t>
  </si>
  <si>
    <t>Cássia dos Coqueiros</t>
  </si>
  <si>
    <t>Castilho</t>
  </si>
  <si>
    <t>Catanduva</t>
  </si>
  <si>
    <t>Catiguá</t>
  </si>
  <si>
    <t>Cedral</t>
  </si>
  <si>
    <t>Cerqueira César</t>
  </si>
  <si>
    <t>Cerquilho</t>
  </si>
  <si>
    <t>Cesário Lange</t>
  </si>
  <si>
    <t>Charqueada</t>
  </si>
  <si>
    <t>Chavantes</t>
  </si>
  <si>
    <t>Clementina</t>
  </si>
  <si>
    <t>Colina</t>
  </si>
  <si>
    <t>Colômbia</t>
  </si>
  <si>
    <t>Conchal</t>
  </si>
  <si>
    <t>Conchas</t>
  </si>
  <si>
    <t>Cordeirópolis</t>
  </si>
  <si>
    <t>Coroados</t>
  </si>
  <si>
    <t>Coronel Macedo</t>
  </si>
  <si>
    <t>Corumbataí</t>
  </si>
  <si>
    <t>Cosmópolis</t>
  </si>
  <si>
    <t>Cosmorama</t>
  </si>
  <si>
    <t>Cotia</t>
  </si>
  <si>
    <t>Cravinhos</t>
  </si>
  <si>
    <t>Cristais Paulista</t>
  </si>
  <si>
    <t>Cruzália</t>
  </si>
  <si>
    <t>Cruzeiro</t>
  </si>
  <si>
    <t>Cubatão</t>
  </si>
  <si>
    <t>Cunha</t>
  </si>
  <si>
    <t>Descalvado</t>
  </si>
  <si>
    <t>Diadema</t>
  </si>
  <si>
    <t>Dirce Reis</t>
  </si>
  <si>
    <t>Divinolândia</t>
  </si>
  <si>
    <t>Dobrada</t>
  </si>
  <si>
    <t>Dois Córregos</t>
  </si>
  <si>
    <t>Dolcinópolis</t>
  </si>
  <si>
    <t>Dourado</t>
  </si>
  <si>
    <t>Dracena</t>
  </si>
  <si>
    <t>Duartina</t>
  </si>
  <si>
    <t>Dumont</t>
  </si>
  <si>
    <t>Echaporã</t>
  </si>
  <si>
    <t>Eldorado</t>
  </si>
  <si>
    <t>Elias Fausto</t>
  </si>
  <si>
    <t>Elisiário</t>
  </si>
  <si>
    <t>Embaúba</t>
  </si>
  <si>
    <t>Embu-Guaçu</t>
  </si>
  <si>
    <t>Emilianópolis</t>
  </si>
  <si>
    <t>Engenheiro Coelho</t>
  </si>
  <si>
    <t>Espírito Santo do Pinhal</t>
  </si>
  <si>
    <t>Espírito Santo do Turvo</t>
  </si>
  <si>
    <t>Estiva Gerbi</t>
  </si>
  <si>
    <t>Estrela do Norte</t>
  </si>
  <si>
    <t>Euclides da Cunha Paulista</t>
  </si>
  <si>
    <t>Fartura</t>
  </si>
  <si>
    <t>Fernando Prestes</t>
  </si>
  <si>
    <t>Fernandópolis</t>
  </si>
  <si>
    <t>Fernão</t>
  </si>
  <si>
    <t>Ferraz de Vasconcelos</t>
  </si>
  <si>
    <t>Flora Rica</t>
  </si>
  <si>
    <t>Floreal</t>
  </si>
  <si>
    <t>Flórida Paulista</t>
  </si>
  <si>
    <t>Franca</t>
  </si>
  <si>
    <t>Francisco Morato</t>
  </si>
  <si>
    <t>Franco da Rocha</t>
  </si>
  <si>
    <t>Gabriel Monteiro</t>
  </si>
  <si>
    <t>Gália</t>
  </si>
  <si>
    <t>Garça</t>
  </si>
  <si>
    <t>Gastão Vidigal</t>
  </si>
  <si>
    <t>Gavião Peixoto</t>
  </si>
  <si>
    <t>General Salgado</t>
  </si>
  <si>
    <t>Getulina</t>
  </si>
  <si>
    <t>Glicério</t>
  </si>
  <si>
    <t>Guaiçara</t>
  </si>
  <si>
    <t>Guaíra</t>
  </si>
  <si>
    <t>Guapiaçu</t>
  </si>
  <si>
    <t>Guapiara</t>
  </si>
  <si>
    <t>Guará</t>
  </si>
  <si>
    <t>Guaraçaí</t>
  </si>
  <si>
    <t>Guaraci</t>
  </si>
  <si>
    <t>Guarantã</t>
  </si>
  <si>
    <t>Guararapes</t>
  </si>
  <si>
    <t>Guararema</t>
  </si>
  <si>
    <t>Guaratinguetá</t>
  </si>
  <si>
    <t>Guareí</t>
  </si>
  <si>
    <t>Guariba</t>
  </si>
  <si>
    <t>Guarujá</t>
  </si>
  <si>
    <t>Guarulhos</t>
  </si>
  <si>
    <t>Guatapará</t>
  </si>
  <si>
    <t>Guzolândia</t>
  </si>
  <si>
    <t>Herculândia</t>
  </si>
  <si>
    <t>Holambra</t>
  </si>
  <si>
    <t>Hortolândia</t>
  </si>
  <si>
    <t>Iacanga</t>
  </si>
  <si>
    <t>Iacri</t>
  </si>
  <si>
    <t>Iaras</t>
  </si>
  <si>
    <t>Ibaté</t>
  </si>
  <si>
    <t>Ibirá</t>
  </si>
  <si>
    <t>Ibirarema</t>
  </si>
  <si>
    <t>Ibitinga</t>
  </si>
  <si>
    <t>Ibiúna</t>
  </si>
  <si>
    <t>Icém</t>
  </si>
  <si>
    <t>Iepê</t>
  </si>
  <si>
    <t>Igaraçu do Tietê</t>
  </si>
  <si>
    <t>Igarapava</t>
  </si>
  <si>
    <t>Igaratá</t>
  </si>
  <si>
    <t>Iguape</t>
  </si>
  <si>
    <t>Ilha Comprida</t>
  </si>
  <si>
    <t>Ilha Solteira</t>
  </si>
  <si>
    <t>Ilhabela</t>
  </si>
  <si>
    <t>Indaiatuba</t>
  </si>
  <si>
    <t>Indiana</t>
  </si>
  <si>
    <t>Indiaporã</t>
  </si>
  <si>
    <t>Inúbia Paulista</t>
  </si>
  <si>
    <t>Ipaussu</t>
  </si>
  <si>
    <t>Iperó</t>
  </si>
  <si>
    <t>Ipeúna</t>
  </si>
  <si>
    <t>Ipiguá</t>
  </si>
  <si>
    <t>Iporanga</t>
  </si>
  <si>
    <t>Iracemápolis</t>
  </si>
  <si>
    <t>Irapuã</t>
  </si>
  <si>
    <t>Irapuru</t>
  </si>
  <si>
    <t>Itaberá</t>
  </si>
  <si>
    <t>Itaí</t>
  </si>
  <si>
    <t>Itajobi</t>
  </si>
  <si>
    <t>Itaju</t>
  </si>
  <si>
    <t>Itanhaém</t>
  </si>
  <si>
    <t>Itapecerica da Serra</t>
  </si>
  <si>
    <t>Itapetininga</t>
  </si>
  <si>
    <t>Itapeva</t>
  </si>
  <si>
    <t>Itapevi</t>
  </si>
  <si>
    <t>Itapira</t>
  </si>
  <si>
    <t>Itapirapuã Paulista</t>
  </si>
  <si>
    <t>Itápolis</t>
  </si>
  <si>
    <t>Itaporanga</t>
  </si>
  <si>
    <t>Itapuí</t>
  </si>
  <si>
    <t>Itapura</t>
  </si>
  <si>
    <t>Itaquaquecetuba</t>
  </si>
  <si>
    <t>Itararé</t>
  </si>
  <si>
    <t>Itariri</t>
  </si>
  <si>
    <t>Itatiba</t>
  </si>
  <si>
    <t>Itatinga</t>
  </si>
  <si>
    <t>Itirapina</t>
  </si>
  <si>
    <t>Itirapuã</t>
  </si>
  <si>
    <t>Itobi</t>
  </si>
  <si>
    <t>Itu</t>
  </si>
  <si>
    <t>Itupeva</t>
  </si>
  <si>
    <t>Ituverava</t>
  </si>
  <si>
    <t>Jaborandi</t>
  </si>
  <si>
    <t>Jaboticabal</t>
  </si>
  <si>
    <t>Jacareí</t>
  </si>
  <si>
    <t>Jaci</t>
  </si>
  <si>
    <t>Jacupiranga</t>
  </si>
  <si>
    <t>Jaguariúna</t>
  </si>
  <si>
    <t>Jales</t>
  </si>
  <si>
    <t>Jambeiro</t>
  </si>
  <si>
    <t>Jandira</t>
  </si>
  <si>
    <t>Jardinópolis</t>
  </si>
  <si>
    <t>Jarinu</t>
  </si>
  <si>
    <t>Jaú</t>
  </si>
  <si>
    <t>Jeriquara</t>
  </si>
  <si>
    <t>João Ramalho</t>
  </si>
  <si>
    <t>José Bonifácio</t>
  </si>
  <si>
    <t>Júlio Mesquita</t>
  </si>
  <si>
    <t>Jumirim</t>
  </si>
  <si>
    <t>Jundiaí</t>
  </si>
  <si>
    <t>Junqueirópolis</t>
  </si>
  <si>
    <t>Juquiá</t>
  </si>
  <si>
    <t>Juquitiba</t>
  </si>
  <si>
    <t>Lagoinha</t>
  </si>
  <si>
    <t>Laranjal Paulista</t>
  </si>
  <si>
    <t>Lavínia</t>
  </si>
  <si>
    <t>Lavrinhas</t>
  </si>
  <si>
    <t>Leme</t>
  </si>
  <si>
    <t>Lençóis Paulista</t>
  </si>
  <si>
    <t>Limeira</t>
  </si>
  <si>
    <t>Lindóia</t>
  </si>
  <si>
    <t>Lins</t>
  </si>
  <si>
    <t>Lorena</t>
  </si>
  <si>
    <t>Lourdes</t>
  </si>
  <si>
    <t>Louveira</t>
  </si>
  <si>
    <t>Lucélia</t>
  </si>
  <si>
    <t>Lucianópolis</t>
  </si>
  <si>
    <t>Luiziânia</t>
  </si>
  <si>
    <t>Lupércio</t>
  </si>
  <si>
    <t>Lutécia</t>
  </si>
  <si>
    <t>Macatuba</t>
  </si>
  <si>
    <t>Macaubal</t>
  </si>
  <si>
    <t>Macedônia</t>
  </si>
  <si>
    <t>Magda</t>
  </si>
  <si>
    <t>Mairinque</t>
  </si>
  <si>
    <t>Mairiporã</t>
  </si>
  <si>
    <t>Manduri</t>
  </si>
  <si>
    <t>Marabá Paulista</t>
  </si>
  <si>
    <t>Maracaí</t>
  </si>
  <si>
    <t>Marapoama</t>
  </si>
  <si>
    <t>Mariápolis</t>
  </si>
  <si>
    <t>Marília</t>
  </si>
  <si>
    <t>Martinópolis</t>
  </si>
  <si>
    <t>Matão</t>
  </si>
  <si>
    <t>Mendonça</t>
  </si>
  <si>
    <t>Meridiano</t>
  </si>
  <si>
    <t>Mesópolis</t>
  </si>
  <si>
    <t>Miguelópolis</t>
  </si>
  <si>
    <t>Mineiros do Tietê</t>
  </si>
  <si>
    <t>Mira Estrela</t>
  </si>
  <si>
    <t>Miracatu</t>
  </si>
  <si>
    <t>Mirandópolis</t>
  </si>
  <si>
    <t>Mirante do Paranapanema</t>
  </si>
  <si>
    <t>Mirassol</t>
  </si>
  <si>
    <t>Mirassolândia</t>
  </si>
  <si>
    <t>Mococa</t>
  </si>
  <si>
    <t>Mogi das Cruzes</t>
  </si>
  <si>
    <t>Mombuca</t>
  </si>
  <si>
    <t>Mongaguá</t>
  </si>
  <si>
    <t>Monte Alegre do Sul</t>
  </si>
  <si>
    <t>Monte Alto</t>
  </si>
  <si>
    <t>Monte Aprazível</t>
  </si>
  <si>
    <t>Monte Azul Paulista</t>
  </si>
  <si>
    <t>Monte Castelo</t>
  </si>
  <si>
    <t>Monte Mor</t>
  </si>
  <si>
    <t>Monteiro Lobato</t>
  </si>
  <si>
    <t>Morro Agudo</t>
  </si>
  <si>
    <t>Morungaba</t>
  </si>
  <si>
    <t>Motuca</t>
  </si>
  <si>
    <t>Murutinga do Sul</t>
  </si>
  <si>
    <t>Nantes</t>
  </si>
  <si>
    <t>Narandiba</t>
  </si>
  <si>
    <t>Natividade da Serra</t>
  </si>
  <si>
    <t>Nazaré Paulista</t>
  </si>
  <si>
    <t>Neves Paulista</t>
  </si>
  <si>
    <t>Nhandeara</t>
  </si>
  <si>
    <t>Nipoã</t>
  </si>
  <si>
    <t>Nova Aliança</t>
  </si>
  <si>
    <t>Nova Campina</t>
  </si>
  <si>
    <t>Nova Canaã Paulista</t>
  </si>
  <si>
    <t>Nova Castilho</t>
  </si>
  <si>
    <t>Nova Europa</t>
  </si>
  <si>
    <t>Nova Granada</t>
  </si>
  <si>
    <t>Nova Guataporanga</t>
  </si>
  <si>
    <t>Nova Independência</t>
  </si>
  <si>
    <t>Nova Luzitânia</t>
  </si>
  <si>
    <t>Nova Odessa</t>
  </si>
  <si>
    <t>Novais</t>
  </si>
  <si>
    <t>Novo Horizonte</t>
  </si>
  <si>
    <t>Nuporanga</t>
  </si>
  <si>
    <t>Ocauçu</t>
  </si>
  <si>
    <t>Óleo</t>
  </si>
  <si>
    <t>Olímpia</t>
  </si>
  <si>
    <t>Onda Verde</t>
  </si>
  <si>
    <t>Oriente</t>
  </si>
  <si>
    <t>Orindiúva</t>
  </si>
  <si>
    <t>Orlândia</t>
  </si>
  <si>
    <t>Osasco</t>
  </si>
  <si>
    <t>Oscar Bressane</t>
  </si>
  <si>
    <t>Osvaldo Cruz</t>
  </si>
  <si>
    <t>Ourinhos</t>
  </si>
  <si>
    <t>Ouro Verde</t>
  </si>
  <si>
    <t>Ouroeste</t>
  </si>
  <si>
    <t>Pacaembu</t>
  </si>
  <si>
    <t>Palestina</t>
  </si>
  <si>
    <t>Palmares Paulista</t>
  </si>
  <si>
    <t>Palmital</t>
  </si>
  <si>
    <t>Panorama</t>
  </si>
  <si>
    <t>Paraguaçu Paulista</t>
  </si>
  <si>
    <t>Paraibuna</t>
  </si>
  <si>
    <t>Paraíso</t>
  </si>
  <si>
    <t>Paranapanema</t>
  </si>
  <si>
    <t>Paranapuã</t>
  </si>
  <si>
    <t>Parapuã</t>
  </si>
  <si>
    <t>Pardinho</t>
  </si>
  <si>
    <t>Pariquera-Açu</t>
  </si>
  <si>
    <t>Parisi</t>
  </si>
  <si>
    <t>Patrocínio Paulista</t>
  </si>
  <si>
    <t>Paulicéia</t>
  </si>
  <si>
    <t>Paulínia</t>
  </si>
  <si>
    <t>Paulistânia</t>
  </si>
  <si>
    <t>Paulo de Faria</t>
  </si>
  <si>
    <t>Pederneiras</t>
  </si>
  <si>
    <t>Pedra Bela</t>
  </si>
  <si>
    <t>Pedranópolis</t>
  </si>
  <si>
    <t>Pedregulho</t>
  </si>
  <si>
    <t>Pedreira</t>
  </si>
  <si>
    <t>Pedrinhas Paulista</t>
  </si>
  <si>
    <t>Pedro de Toledo</t>
  </si>
  <si>
    <t>Penápolis</t>
  </si>
  <si>
    <t>Pereira Barreto</t>
  </si>
  <si>
    <t>Pereiras</t>
  </si>
  <si>
    <t>Peruíbe</t>
  </si>
  <si>
    <t>Piacatu</t>
  </si>
  <si>
    <t>Piedade</t>
  </si>
  <si>
    <t>Pilar do Sul</t>
  </si>
  <si>
    <t>Pindamonhangaba</t>
  </si>
  <si>
    <t>Pindorama</t>
  </si>
  <si>
    <t>Pinhalzinho</t>
  </si>
  <si>
    <t>Piquerobi</t>
  </si>
  <si>
    <t>Piquete</t>
  </si>
  <si>
    <t>Piracaia</t>
  </si>
  <si>
    <t>Piracicaba</t>
  </si>
  <si>
    <t>Piraju</t>
  </si>
  <si>
    <t>Pirangi</t>
  </si>
  <si>
    <t>Pirapora do Bom Jesus</t>
  </si>
  <si>
    <t>Pirapozinho</t>
  </si>
  <si>
    <t>Pirassununga</t>
  </si>
  <si>
    <t>Piratininga</t>
  </si>
  <si>
    <t>Pitangueiras</t>
  </si>
  <si>
    <t>Planalto</t>
  </si>
  <si>
    <t>Platina</t>
  </si>
  <si>
    <t>Poá</t>
  </si>
  <si>
    <t>Poloni</t>
  </si>
  <si>
    <t>Pompéia</t>
  </si>
  <si>
    <t>Pongaí</t>
  </si>
  <si>
    <t>Pontal</t>
  </si>
  <si>
    <t>Pontalinda</t>
  </si>
  <si>
    <t>Pontes Gestal</t>
  </si>
  <si>
    <t>Populina</t>
  </si>
  <si>
    <t>Porangaba</t>
  </si>
  <si>
    <t>Porto Feliz</t>
  </si>
  <si>
    <t>Porto Ferreira</t>
  </si>
  <si>
    <t>Potim</t>
  </si>
  <si>
    <t>Potirendaba</t>
  </si>
  <si>
    <t>Pracinha</t>
  </si>
  <si>
    <t>Pradópolis</t>
  </si>
  <si>
    <t>Praia Grande</t>
  </si>
  <si>
    <t>Pratânia</t>
  </si>
  <si>
    <t>Presidente Alves</t>
  </si>
  <si>
    <t>Presidente Bernardes</t>
  </si>
  <si>
    <t>Presidente Epitácio</t>
  </si>
  <si>
    <t>Presidente Prudente</t>
  </si>
  <si>
    <t>Presidente Venceslau</t>
  </si>
  <si>
    <t>Promissão</t>
  </si>
  <si>
    <t>Quadra</t>
  </si>
  <si>
    <t>Quatá</t>
  </si>
  <si>
    <t>Queiroz</t>
  </si>
  <si>
    <t>Queluz</t>
  </si>
  <si>
    <t>Quintana</t>
  </si>
  <si>
    <t>Rafard</t>
  </si>
  <si>
    <t>Rancharia</t>
  </si>
  <si>
    <t>Redenção da Serra</t>
  </si>
  <si>
    <t>Regente Feijó</t>
  </si>
  <si>
    <t>Reginópolis</t>
  </si>
  <si>
    <t>Registro</t>
  </si>
  <si>
    <t>Restinga</t>
  </si>
  <si>
    <t>Ribeira</t>
  </si>
  <si>
    <t>Ribeirão Bonito</t>
  </si>
  <si>
    <t>Ribeirão Branco</t>
  </si>
  <si>
    <t>Ribeirão Corrente</t>
  </si>
  <si>
    <t>Ribeirão do Sul</t>
  </si>
  <si>
    <t>Ribeirão Grande</t>
  </si>
  <si>
    <t>Ribeirão Pires</t>
  </si>
  <si>
    <t>Ribeirão Preto</t>
  </si>
  <si>
    <t>Rincão</t>
  </si>
  <si>
    <t>Rinópolis</t>
  </si>
  <si>
    <t>Rio Claro</t>
  </si>
  <si>
    <t>Rio das Pedras</t>
  </si>
  <si>
    <t>Rio Grande da Serra</t>
  </si>
  <si>
    <t>Riolândia</t>
  </si>
  <si>
    <t>Riversul</t>
  </si>
  <si>
    <t>Rosana</t>
  </si>
  <si>
    <t>Roseira</t>
  </si>
  <si>
    <t>Rubiácea</t>
  </si>
  <si>
    <t>Rubinéia</t>
  </si>
  <si>
    <t>Sabino</t>
  </si>
  <si>
    <t>Sagres</t>
  </si>
  <si>
    <t>Sales</t>
  </si>
  <si>
    <t>Sales Oliveira</t>
  </si>
  <si>
    <t>Salesópolis</t>
  </si>
  <si>
    <t>Salmourão</t>
  </si>
  <si>
    <t>Saltinho</t>
  </si>
  <si>
    <t>Salto</t>
  </si>
  <si>
    <t>Salto de Pirapora</t>
  </si>
  <si>
    <t>Salto Grande</t>
  </si>
  <si>
    <t>Sandovalina</t>
  </si>
  <si>
    <t>Santa Adélia</t>
  </si>
  <si>
    <t>Santa Albertina</t>
  </si>
  <si>
    <t>Santa Branca</t>
  </si>
  <si>
    <t>Santa Cruz da Conceição</t>
  </si>
  <si>
    <t>Santa Cruz da Esperança</t>
  </si>
  <si>
    <t>Santa Cruz das Palmeiras</t>
  </si>
  <si>
    <t>Santa Cruz do Rio Pardo</t>
  </si>
  <si>
    <t>Santa Ernestina</t>
  </si>
  <si>
    <t>Santa Fé do Sul</t>
  </si>
  <si>
    <t>Santa Gertrudes</t>
  </si>
  <si>
    <t>Santa Isabel</t>
  </si>
  <si>
    <t>Santa Lúcia</t>
  </si>
  <si>
    <t>Santa Maria da Serra</t>
  </si>
  <si>
    <t>Santa Mercedes</t>
  </si>
  <si>
    <t>Santa Rita do Passa Quatro</t>
  </si>
  <si>
    <t>Santa Rosa de Viterbo</t>
  </si>
  <si>
    <t>Santa Salete</t>
  </si>
  <si>
    <t>Santana da Ponte Pensa</t>
  </si>
  <si>
    <t>Santana de Parnaíba</t>
  </si>
  <si>
    <t>Santo Anastácio</t>
  </si>
  <si>
    <t>Santo André</t>
  </si>
  <si>
    <t>Santo Antônio de Posse</t>
  </si>
  <si>
    <t>Santo Antônio do Jardim</t>
  </si>
  <si>
    <t>Santo Antônio do Pinhal</t>
  </si>
  <si>
    <t>Santo Expedito</t>
  </si>
  <si>
    <t>Santópolis do Aguapeí</t>
  </si>
  <si>
    <t>Santos</t>
  </si>
  <si>
    <t>São Bento do Sapucaí</t>
  </si>
  <si>
    <t>São Bernardo do Campo</t>
  </si>
  <si>
    <t>São Caetano do Sul</t>
  </si>
  <si>
    <t>São Carlos</t>
  </si>
  <si>
    <t>São Francisco</t>
  </si>
  <si>
    <t>São João das Duas Pontes</t>
  </si>
  <si>
    <t>São João de Iracema</t>
  </si>
  <si>
    <t>São Joaquim da Barra</t>
  </si>
  <si>
    <t>São José da Bela Vista</t>
  </si>
  <si>
    <t>São José do Barreiro</t>
  </si>
  <si>
    <t>São José do Rio Pardo</t>
  </si>
  <si>
    <t>São José do Rio Preto</t>
  </si>
  <si>
    <t>São José dos Campos</t>
  </si>
  <si>
    <t>São Lourenço da Serra</t>
  </si>
  <si>
    <t>São Manuel</t>
  </si>
  <si>
    <t>São Miguel Arcanjo</t>
  </si>
  <si>
    <t>São Paulo</t>
  </si>
  <si>
    <t>São Pedro</t>
  </si>
  <si>
    <t>São Pedro do Turvo</t>
  </si>
  <si>
    <t>São Roque</t>
  </si>
  <si>
    <t>São Sebastião</t>
  </si>
  <si>
    <t>São Sebastião da Grama</t>
  </si>
  <si>
    <t>São Simão</t>
  </si>
  <si>
    <t>São Vicente</t>
  </si>
  <si>
    <t>Sarapuí</t>
  </si>
  <si>
    <t>Sarutaiá</t>
  </si>
  <si>
    <t>Sebastianópolis do Sul</t>
  </si>
  <si>
    <t>Serra Azul</t>
  </si>
  <si>
    <t>Serra Negra</t>
  </si>
  <si>
    <t>Serrana</t>
  </si>
  <si>
    <t>Sertãozinho</t>
  </si>
  <si>
    <t>Sete Barras</t>
  </si>
  <si>
    <t>Severínia</t>
  </si>
  <si>
    <t>Silveiras</t>
  </si>
  <si>
    <t>Socorro</t>
  </si>
  <si>
    <t>Sorocaba</t>
  </si>
  <si>
    <t>Sud Mennucci</t>
  </si>
  <si>
    <t>Sumaré</t>
  </si>
  <si>
    <t>Suzanápolis</t>
  </si>
  <si>
    <t>Suzano</t>
  </si>
  <si>
    <t>Tabapuã</t>
  </si>
  <si>
    <t>Tabatinga</t>
  </si>
  <si>
    <t>Taboão da Serra</t>
  </si>
  <si>
    <t>Taciba</t>
  </si>
  <si>
    <t>Taguaí</t>
  </si>
  <si>
    <t>Taiaçu</t>
  </si>
  <si>
    <t>Taiúva</t>
  </si>
  <si>
    <t>Tambaú</t>
  </si>
  <si>
    <t>Tanabi</t>
  </si>
  <si>
    <t>Tapiratiba</t>
  </si>
  <si>
    <t>Taquaral</t>
  </si>
  <si>
    <t>Taquaritinga</t>
  </si>
  <si>
    <t>Taquarituba</t>
  </si>
  <si>
    <t>Taquarivaí</t>
  </si>
  <si>
    <t>Tarumã</t>
  </si>
  <si>
    <t>Tatuí</t>
  </si>
  <si>
    <t>Taubaté</t>
  </si>
  <si>
    <t>Tejupá</t>
  </si>
  <si>
    <t>Teodoro Sampaio</t>
  </si>
  <si>
    <t>Terra Roxa</t>
  </si>
  <si>
    <t>Tietê</t>
  </si>
  <si>
    <t>Timburi</t>
  </si>
  <si>
    <t>Torre de Pedra</t>
  </si>
  <si>
    <t>Torrinha</t>
  </si>
  <si>
    <t>Trabiju</t>
  </si>
  <si>
    <t>Tremembé</t>
  </si>
  <si>
    <t>Três Fronteiras</t>
  </si>
  <si>
    <t>Tuiuti</t>
  </si>
  <si>
    <t>Tupã</t>
  </si>
  <si>
    <t>Tupi Paulista</t>
  </si>
  <si>
    <t>Turiúba</t>
  </si>
  <si>
    <t>Turmalina</t>
  </si>
  <si>
    <t>Ubarana</t>
  </si>
  <si>
    <t>Ubatuba</t>
  </si>
  <si>
    <t>Ubirajara</t>
  </si>
  <si>
    <t>Uchoa</t>
  </si>
  <si>
    <t>União Paulista</t>
  </si>
  <si>
    <t>Urânia</t>
  </si>
  <si>
    <t>Uru</t>
  </si>
  <si>
    <t>Urupês</t>
  </si>
  <si>
    <t>Valentim Gentil</t>
  </si>
  <si>
    <t>Valinhos</t>
  </si>
  <si>
    <t>Valparaíso</t>
  </si>
  <si>
    <t>Vargem</t>
  </si>
  <si>
    <t>Vargem Grande do Sul</t>
  </si>
  <si>
    <t>Vargem Grande Paulista</t>
  </si>
  <si>
    <t>Várzea Paulista</t>
  </si>
  <si>
    <t>Vera Cruz</t>
  </si>
  <si>
    <t>Vinhedo</t>
  </si>
  <si>
    <t>Viradouro</t>
  </si>
  <si>
    <t>Vista Alegre do Alto</t>
  </si>
  <si>
    <t>Vitória Brasil</t>
  </si>
  <si>
    <t>Votorantim</t>
  </si>
  <si>
    <t>Votuporanga</t>
  </si>
  <si>
    <t>Zacarias</t>
  </si>
  <si>
    <t>PLANILHA DE LANÇAMENTO DE VALORES BÁSICOS DA FUNDAÇÃO FLORESTAL</t>
  </si>
  <si>
    <t>OPERAÇÃO</t>
  </si>
  <si>
    <t>Espaçamento m²</t>
  </si>
  <si>
    <t xml:space="preserve">Nº Covas/ha  </t>
  </si>
  <si>
    <t>RENDIMENTO / COVA</t>
  </si>
  <si>
    <t>RENDIMENTO / ha</t>
  </si>
  <si>
    <t>CUSTO*</t>
  </si>
  <si>
    <t>Nº de Repetições</t>
  </si>
  <si>
    <t>CUSTO / ha</t>
  </si>
  <si>
    <t>Área (ha)</t>
  </si>
  <si>
    <t>Custo Total (R$)</t>
  </si>
  <si>
    <t>Covas / h máq.</t>
  </si>
  <si>
    <t>Covas / H dia</t>
  </si>
  <si>
    <t>ha / h máq.</t>
  </si>
  <si>
    <t>ha / H dia</t>
  </si>
  <si>
    <t>R$ / h máq.</t>
  </si>
  <si>
    <t>R$ / H dia</t>
  </si>
  <si>
    <t>R$ / ha</t>
  </si>
  <si>
    <t>R$ / H / ha</t>
  </si>
  <si>
    <t>LIMPEZA DO TERRENO, COMBATE DE PRAGAS E VEGETAÇÃO COMPETIDORA</t>
  </si>
  <si>
    <t>Roçada manual</t>
  </si>
  <si>
    <t>Roçada mecanizada</t>
  </si>
  <si>
    <t>Roçada química manual</t>
  </si>
  <si>
    <t>Roçada química mecanizada</t>
  </si>
  <si>
    <t>Combate às formigas cortadeiras</t>
  </si>
  <si>
    <t>Subtotal</t>
  </si>
  <si>
    <t>PREPARO DO SOLO</t>
  </si>
  <si>
    <t>Gradagem de incorporação de palhada</t>
  </si>
  <si>
    <t>Subsolagem / Sulcamento</t>
  </si>
  <si>
    <t>Locação das covas</t>
  </si>
  <si>
    <t>Abertura das covas manual</t>
  </si>
  <si>
    <t>Abertura das covas mecanizada</t>
  </si>
  <si>
    <t>Distribuição de adubo e calcário</t>
  </si>
  <si>
    <t>Distribuição de condicionadores</t>
  </si>
  <si>
    <t>Coroamento manual nas covas</t>
  </si>
  <si>
    <t>Coroamento químico nas covas</t>
  </si>
  <si>
    <t>ATIVIDADES DE PLANTIO</t>
  </si>
  <si>
    <t>Distribuição das mudas</t>
  </si>
  <si>
    <t>Plantios</t>
  </si>
  <si>
    <t>Sistemas de irrigação móvel</t>
  </si>
  <si>
    <t>CONTROLE DE PRAGAS E VEGETAÇÃO COMPETIDORA APÓS O PLANTIO</t>
  </si>
  <si>
    <t>Combate às formigas cortadeira</t>
  </si>
  <si>
    <t>Roçada mecanizada de ruas</t>
  </si>
  <si>
    <t>Roçada manual de ruas</t>
  </si>
  <si>
    <t>Roçada química mecanizada de ruas</t>
  </si>
  <si>
    <t>Roçada química manual de ruas</t>
  </si>
  <si>
    <t>Roçada manual de linhas</t>
  </si>
  <si>
    <t>Roçada química de linhas</t>
  </si>
  <si>
    <t>Capina de linhas</t>
  </si>
  <si>
    <t>Coroamento manual das mudas</t>
  </si>
  <si>
    <t>Coroamento químico das mudas</t>
  </si>
  <si>
    <t>Colocação de cobertura morta</t>
  </si>
  <si>
    <t>REPLANTIOS</t>
  </si>
  <si>
    <t>Replantios</t>
  </si>
  <si>
    <t>ADUBAÇÃO DE COBERTURA</t>
  </si>
  <si>
    <t>Adubação de cobertura</t>
  </si>
  <si>
    <t>TOTAL OPERACIONAL</t>
  </si>
  <si>
    <t>INSUMOS</t>
  </si>
  <si>
    <t>Unidade</t>
  </si>
  <si>
    <t>Quantidade/cova</t>
  </si>
  <si>
    <t>Quantidade/ha</t>
  </si>
  <si>
    <t>Custo (R$)</t>
  </si>
  <si>
    <t>Custo/ha</t>
  </si>
  <si>
    <t>Mudas</t>
  </si>
  <si>
    <t>un</t>
  </si>
  <si>
    <t>adubo químico**</t>
  </si>
  <si>
    <t>ton</t>
  </si>
  <si>
    <t>adubo orgânico</t>
  </si>
  <si>
    <t>calcáreo</t>
  </si>
  <si>
    <t>formicida (isca - sulfluramina)</t>
  </si>
  <si>
    <t>Kg</t>
  </si>
  <si>
    <t>herbicida (glifosato)</t>
  </si>
  <si>
    <t>l</t>
  </si>
  <si>
    <t>Total (insumos)</t>
  </si>
  <si>
    <t xml:space="preserve">ELABORAÇÃO E IMPLANTAÇÃO DO PROJETO </t>
  </si>
  <si>
    <t>CUSTOS ***</t>
  </si>
  <si>
    <t>CUSTO TOTAL</t>
  </si>
  <si>
    <t>* Custos apurados em abril de 2004 (UFESP: R$ 12,49 e Salário Mínimo: R$ 240,00)</t>
  </si>
  <si>
    <t>Custo do projeto</t>
  </si>
  <si>
    <t>** Preço médio das formulações mais comuns</t>
  </si>
  <si>
    <t xml:space="preserve">(UFESP 2004) - </t>
  </si>
  <si>
    <t>Acompanhamento técnico</t>
  </si>
  <si>
    <t>*** Segundo Tabela Básica de Honorários Profissionais da Fed. das Ass. de Eng., Arq. e Agron. do Estado de São Paulo</t>
  </si>
  <si>
    <t>Total</t>
  </si>
  <si>
    <t>UFESP's</t>
  </si>
  <si>
    <t>Área Recomposição Florestal/Arborização (ha):</t>
  </si>
  <si>
    <t xml:space="preserve">Os autores agradecem as contribuições de: Antonio L L Queiroz, Eduardo Goulardins Neto, Eliana M R A Angerami, João B Oliveira, </t>
  </si>
  <si>
    <t>Luis F Feijó, Mario S Rodrigues, Reinaldo H Ponce</t>
  </si>
  <si>
    <t>Tipo de intervenção</t>
  </si>
  <si>
    <t>Compensação</t>
  </si>
  <si>
    <t>Área a ser compensada (ha)</t>
  </si>
  <si>
    <t>Média</t>
  </si>
  <si>
    <t>Muito Alta</t>
  </si>
  <si>
    <t>Alta</t>
  </si>
  <si>
    <t>Baixa</t>
  </si>
  <si>
    <t>Selecione o Município:</t>
  </si>
  <si>
    <t>Selecione o Município da área proposta para compensação:</t>
  </si>
  <si>
    <t>A45</t>
  </si>
  <si>
    <t>A42</t>
  </si>
  <si>
    <t>A47</t>
  </si>
  <si>
    <t>A41</t>
  </si>
  <si>
    <t>C57</t>
  </si>
  <si>
    <t>A40</t>
  </si>
  <si>
    <t>7</t>
  </si>
  <si>
    <t>6</t>
  </si>
  <si>
    <t>C55</t>
  </si>
  <si>
    <t>5</t>
  </si>
  <si>
    <t>A39</t>
  </si>
  <si>
    <t>4</t>
  </si>
  <si>
    <t>3</t>
  </si>
  <si>
    <t>2</t>
  </si>
  <si>
    <t>A38</t>
  </si>
  <si>
    <t>1</t>
  </si>
  <si>
    <t>E54</t>
  </si>
  <si>
    <t>0</t>
  </si>
  <si>
    <t>J</t>
  </si>
  <si>
    <t>A37</t>
  </si>
  <si>
    <t>D55</t>
  </si>
  <si>
    <t>D54</t>
  </si>
  <si>
    <t>A33</t>
  </si>
  <si>
    <t>A29</t>
  </si>
  <si>
    <t>J45</t>
  </si>
  <si>
    <t>A23</t>
  </si>
  <si>
    <t>A28</t>
  </si>
  <si>
    <t>A27</t>
  </si>
  <si>
    <t>c63</t>
  </si>
  <si>
    <t>C54</t>
  </si>
  <si>
    <t>A21</t>
  </si>
  <si>
    <t>A20</t>
  </si>
  <si>
    <t>A19</t>
  </si>
  <si>
    <t>A24</t>
  </si>
  <si>
    <t>A22</t>
  </si>
  <si>
    <t>A18</t>
  </si>
  <si>
    <t>A17</t>
  </si>
  <si>
    <t>A35</t>
  </si>
  <si>
    <t>A16</t>
  </si>
  <si>
    <t>A12</t>
  </si>
  <si>
    <t>Fórmulas!o1:o3</t>
  </si>
  <si>
    <t>A36</t>
  </si>
  <si>
    <t>A11</t>
  </si>
  <si>
    <t>A10</t>
  </si>
  <si>
    <t>A34</t>
  </si>
  <si>
    <t>A9</t>
  </si>
  <si>
    <t>A32</t>
  </si>
  <si>
    <t>A13</t>
  </si>
  <si>
    <t>A6</t>
  </si>
  <si>
    <t>Sal Min</t>
  </si>
  <si>
    <t>I</t>
  </si>
  <si>
    <t>H</t>
  </si>
  <si>
    <t>A5</t>
  </si>
  <si>
    <t>Supressão de vegetação nativa de Mata Atlântica em estágio médio dentro e fora de APP (ha)</t>
  </si>
  <si>
    <t>Supressão de vegetação nativa de Mata Atlântica em estágio avançado dentro e fora de APP (ha)</t>
  </si>
  <si>
    <r>
      <t xml:space="preserve">Supressão de vegetação nativa de Mata Atlântica ou Cerrado </t>
    </r>
    <r>
      <rPr>
        <i/>
        <sz val="8.5"/>
        <color theme="1"/>
        <rFont val="Arial"/>
        <family val="2"/>
      </rPr>
      <t>stricto sensu</t>
    </r>
    <r>
      <rPr>
        <sz val="8.5"/>
        <color theme="1"/>
        <rFont val="Arial"/>
        <family val="2"/>
      </rPr>
      <t xml:space="preserve"> ou Cerradão em estágio inicial dentro e fora de APP (ha)</t>
    </r>
  </si>
  <si>
    <r>
      <t>Intervenção em APP com supressão de estágio inicial, médio ou avançado (ha)</t>
    </r>
    <r>
      <rPr>
        <vertAlign val="superscript"/>
        <sz val="8.5"/>
        <color theme="1"/>
        <rFont val="Arial"/>
        <family val="2"/>
      </rPr>
      <t>2</t>
    </r>
  </si>
  <si>
    <r>
      <t>Corte de árvores isoladas</t>
    </r>
    <r>
      <rPr>
        <vertAlign val="superscript"/>
        <sz val="8.5"/>
        <color theme="1"/>
        <rFont val="Arial"/>
        <family val="2"/>
      </rPr>
      <t>3</t>
    </r>
    <r>
      <rPr>
        <sz val="8.5"/>
        <color theme="1"/>
        <rFont val="Arial"/>
        <family val="2"/>
      </rPr>
      <t xml:space="preserve"> - espécies nativas não-ameaçadas (unidade)</t>
    </r>
  </si>
  <si>
    <r>
      <t>Corte de árvores isoladas</t>
    </r>
    <r>
      <rPr>
        <vertAlign val="superscript"/>
        <sz val="8.5"/>
        <color theme="1"/>
        <rFont val="Arial"/>
        <family val="2"/>
      </rPr>
      <t>3</t>
    </r>
    <r>
      <rPr>
        <sz val="8.5"/>
        <color theme="1"/>
        <rFont val="Arial"/>
        <family val="2"/>
      </rPr>
      <t xml:space="preserve"> - espécies nativas ameaçadas de extinção</t>
    </r>
    <r>
      <rPr>
        <vertAlign val="superscript"/>
        <sz val="8.5"/>
        <color theme="1"/>
        <rFont val="Arial"/>
        <family val="2"/>
      </rPr>
      <t>4</t>
    </r>
    <r>
      <rPr>
        <sz val="8.5"/>
        <color theme="1"/>
        <rFont val="Arial"/>
        <family val="2"/>
      </rPr>
      <t xml:space="preserve"> (unidade)</t>
    </r>
  </si>
  <si>
    <r>
      <t>Total da área de compensação</t>
    </r>
    <r>
      <rPr>
        <b/>
        <vertAlign val="superscript"/>
        <sz val="8.5"/>
        <color theme="1"/>
        <rFont val="Arial"/>
        <family val="2"/>
      </rPr>
      <t>5</t>
    </r>
    <r>
      <rPr>
        <b/>
        <sz val="8.5"/>
        <color theme="1"/>
        <rFont val="Arial"/>
        <family val="2"/>
      </rPr>
      <t xml:space="preserve"> (ha)</t>
    </r>
  </si>
  <si>
    <r>
      <t>Valor da Recomposição Florestal/Arborização  (UFESP</t>
    </r>
    <r>
      <rPr>
        <b/>
        <vertAlign val="superscript"/>
        <sz val="8.5"/>
        <color theme="1"/>
        <rFont val="Arial"/>
        <family val="2"/>
      </rPr>
      <t>6</t>
    </r>
    <r>
      <rPr>
        <b/>
        <sz val="8.5"/>
        <color theme="1"/>
        <rFont val="Arial"/>
        <family val="2"/>
      </rPr>
      <t>)</t>
    </r>
  </si>
  <si>
    <r>
      <rPr>
        <vertAlign val="superscript"/>
        <sz val="8.5"/>
        <color theme="1"/>
        <rFont val="Arial"/>
        <family val="2"/>
      </rPr>
      <t xml:space="preserve">2 </t>
    </r>
    <r>
      <rPr>
        <sz val="8.5"/>
        <color theme="1"/>
        <rFont val="Arial"/>
        <family val="2"/>
      </rPr>
      <t>Trata-se de acréscimo de compensação ambiental da área a ser suprimida em APP. Deverá ser indicada a área equivalente supressão, quando esta ocorrer em APP definidas na Lei Federal nº 12.651, de 25 de maio de 2012, exceto no caso de supressão de vegetação em estágio inicial de regeneração para usos urbanos.</t>
    </r>
  </si>
  <si>
    <r>
      <rPr>
        <vertAlign val="superscript"/>
        <sz val="8.5"/>
        <color theme="1"/>
        <rFont val="Arial"/>
        <family val="2"/>
      </rPr>
      <t xml:space="preserve">3 </t>
    </r>
    <r>
      <rPr>
        <sz val="8.5"/>
        <color theme="1"/>
        <rFont val="Arial"/>
        <family val="2"/>
      </rPr>
      <t>Área a compensar em hectare considerando o fator de conversão de 1000 árvores/ha</t>
    </r>
  </si>
  <si>
    <r>
      <rPr>
        <vertAlign val="superscript"/>
        <sz val="8.5"/>
        <color theme="1"/>
        <rFont val="Arial"/>
        <family val="2"/>
      </rPr>
      <t>1</t>
    </r>
    <r>
      <rPr>
        <sz val="11"/>
        <color theme="1"/>
        <rFont val="Calibri"/>
        <family val="2"/>
        <scheme val="minor"/>
      </rPr>
      <t xml:space="preserve"> </t>
    </r>
    <r>
      <rPr>
        <sz val="8.5"/>
        <color theme="1"/>
        <rFont val="Arial"/>
        <family val="2"/>
      </rPr>
      <t>Conforme Lei Estadual 13.550/2009, artigo 6º</t>
    </r>
  </si>
  <si>
    <r>
      <t xml:space="preserve">Supressão de vegetação nativa de Cerrado </t>
    </r>
    <r>
      <rPr>
        <i/>
        <sz val="8.5"/>
        <color theme="1"/>
        <rFont val="Arial"/>
        <family val="2"/>
      </rPr>
      <t>strito sensu</t>
    </r>
    <r>
      <rPr>
        <sz val="8.5"/>
        <color theme="1"/>
        <rFont val="Arial"/>
        <family val="2"/>
      </rPr>
      <t xml:space="preserve"> ou Cerradão em estágio médio ou avançado e dentro e fora de APP (ha)</t>
    </r>
    <r>
      <rPr>
        <vertAlign val="superscript"/>
        <sz val="8.5"/>
        <color theme="1"/>
        <rFont val="Arial"/>
        <family val="2"/>
      </rPr>
      <t>1</t>
    </r>
  </si>
  <si>
    <t>Embu das Artes</t>
  </si>
  <si>
    <t>Luiz Antônio</t>
  </si>
  <si>
    <t>Mogi Guaçu</t>
  </si>
  <si>
    <t>Mogi Mirim</t>
  </si>
  <si>
    <t>Santo Antônio do Aracanguá</t>
  </si>
  <si>
    <t>São Luiz do Paraitinga</t>
  </si>
  <si>
    <t xml:space="preserve">(UFESP 2024) - </t>
  </si>
  <si>
    <t>Fator de correção, aproximado, UFESP 2024:</t>
  </si>
  <si>
    <r>
      <rPr>
        <vertAlign val="superscript"/>
        <sz val="8.5"/>
        <color theme="1"/>
        <rFont val="Arial"/>
        <family val="2"/>
      </rPr>
      <t>6</t>
    </r>
    <r>
      <rPr>
        <sz val="8.5"/>
        <color theme="1"/>
        <rFont val="Arial"/>
        <family val="2"/>
      </rPr>
      <t xml:space="preserve"> UFESP 2024 no valor de</t>
    </r>
  </si>
  <si>
    <t xml:space="preserve">Possibilidade de aumento ou redução da área de compensação (Artigo 7º) - observar o limite mínimo previsto em lei, se houver </t>
  </si>
  <si>
    <r>
      <rPr>
        <vertAlign val="superscript"/>
        <sz val="8.5"/>
        <color theme="1"/>
        <rFont val="Arial"/>
        <family val="2"/>
      </rPr>
      <t>5</t>
    </r>
    <r>
      <rPr>
        <sz val="8.5"/>
        <color theme="1"/>
        <rFont val="Arial"/>
        <family val="2"/>
      </rPr>
      <t xml:space="preserve"> Deve ser considerada a legislação municipal caso existente e mais restritiva, conforme o artigo 1º da Resolução SEMIL 02/2024</t>
    </r>
  </si>
  <si>
    <r>
      <rPr>
        <vertAlign val="superscript"/>
        <sz val="8.5"/>
        <color theme="1"/>
        <rFont val="Arial"/>
        <family val="2"/>
      </rPr>
      <t>4</t>
    </r>
    <r>
      <rPr>
        <sz val="8.5"/>
        <color theme="1"/>
        <rFont val="Arial"/>
        <family val="2"/>
      </rPr>
      <t xml:space="preserve"> Conforme lista de espécies ameaçadas da Resolução SMA 57/2016</t>
    </r>
  </si>
  <si>
    <t>Marinópolis</t>
  </si>
  <si>
    <t>Monções</t>
  </si>
  <si>
    <t>Brodowski</t>
  </si>
  <si>
    <t>Ipuã</t>
  </si>
  <si>
    <t>Mauá</t>
  </si>
  <si>
    <t>Pirajuí</t>
  </si>
  <si>
    <t>Aguaí</t>
  </si>
  <si>
    <t>Aparecida d'Oeste</t>
  </si>
  <si>
    <t>Estrela d'Oeste</t>
  </si>
  <si>
    <t>Florínea</t>
  </si>
  <si>
    <t>Guaimbê</t>
  </si>
  <si>
    <t>Guarani d'Oeste</t>
  </si>
  <si>
    <t>Itaoca</t>
  </si>
  <si>
    <t>Joanópolis</t>
  </si>
  <si>
    <t>Palmeira d'Oeste</t>
  </si>
  <si>
    <t>Ribeirão dos Índios</t>
  </si>
  <si>
    <t>Rifaina</t>
  </si>
  <si>
    <t>Santa Bárbara d'Oeste</t>
  </si>
  <si>
    <t>Santa Clara d'Oeste</t>
  </si>
  <si>
    <t>Santa Rita d'Oeste</t>
  </si>
  <si>
    <t>Santo Antônio da Alegria</t>
  </si>
  <si>
    <t>São João da Boa Vista</t>
  </si>
  <si>
    <t>São João do Pau d'Alho</t>
  </si>
  <si>
    <t>Tapiraí</t>
  </si>
  <si>
    <t>Tarabai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</si>
</sst>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R$&quot;\ * #,##0.00_-;\-&quot;R$&quot;\ * #,##0.00_-;_-&quot;R$&quot;\ * &quot;-&quot;??_-;_-@_-"/>
    <numFmt numFmtId="164" formatCode="0.0000"/>
    <numFmt numFmtId="165" formatCode="0.0"/>
    <numFmt numFmtId="166" formatCode="&quot;R$&quot;\ #,##0.00"/>
    <numFmt numFmtId="167" formatCode="_(&quot;R$ &quot;* #,##0.00_);_(&quot;R$ &quot;* \(#,##0.00\);_(&quot;R$ &quot;* &quot;-&quot;??_);_(@_)"/>
    <numFmt numFmtId="168" formatCode="_(* #,##0.00_);_(* \(#,##0.00\);_(* &quot;-&quot;??_);_(@_)"/>
    <numFmt numFmtId="169" formatCode="&quot;R$ &quot;#,##0.00"/>
    <numFmt numFmtId="170" formatCode="&quot;R$ &quot;#,##0.00;[Red]&quot;R$ &quot;#,##0.00"/>
    <numFmt numFmtId="171" formatCode="0.00000"/>
    <numFmt numFmtId="172" formatCode="#,##0.0"/>
  </numFmts>
  <fonts count="37" x14ac:knownFonts="1">
    <font>
      <sz val="11"/>
      <color theme="1"/>
      <name val="Calibri"/>
      <family val="2"/>
      <scheme val="minor"/>
    </font>
    <font>
      <sz val="11"/>
      <color theme="0"/>
      <name val="Calibri"/>
      <family val="2"/>
      <scheme val="minor"/>
    </font>
    <font>
      <sz val="10"/>
      <color theme="1"/>
      <name val="Arial"/>
      <family val="2"/>
    </font>
    <font>
      <b/>
      <sz val="10"/>
      <color theme="0"/>
      <name val="Arial"/>
      <family val="2"/>
    </font>
    <font>
      <sz val="10"/>
      <name val="Arial"/>
      <family val="2"/>
    </font>
    <font>
      <sz val="10"/>
      <name val="Arial"/>
      <family val="2"/>
    </font>
    <font>
      <u/>
      <sz val="10"/>
      <color indexed="12"/>
      <name val="Arial"/>
      <family val="2"/>
    </font>
    <font>
      <b/>
      <sz val="8"/>
      <name val="Arial"/>
      <family val="2"/>
    </font>
    <font>
      <b/>
      <sz val="16"/>
      <name val="Arial"/>
      <family val="2"/>
    </font>
    <font>
      <sz val="8.5"/>
      <color theme="1"/>
      <name val="Arial"/>
      <family val="2"/>
    </font>
    <font>
      <b/>
      <sz val="8.5"/>
      <color theme="1"/>
      <name val="Arial"/>
      <family val="2"/>
    </font>
    <font>
      <sz val="8.5"/>
      <color theme="1"/>
      <name val="Calibri"/>
      <family val="2"/>
      <scheme val="minor"/>
    </font>
    <font>
      <sz val="8.5"/>
      <name val="Arial"/>
      <family val="2"/>
    </font>
    <font>
      <b/>
      <sz val="8.5"/>
      <name val="Arial"/>
      <family val="2"/>
    </font>
    <font>
      <sz val="8.5"/>
      <color theme="0"/>
      <name val="Arial"/>
      <family val="2"/>
    </font>
    <font>
      <sz val="8.5"/>
      <color theme="0"/>
      <name val="Calibri"/>
      <family val="2"/>
      <scheme val="minor"/>
    </font>
    <font>
      <sz val="10"/>
      <color theme="0"/>
      <name val="Arial"/>
      <family val="2"/>
    </font>
    <font>
      <sz val="8"/>
      <color theme="0"/>
      <name val="Arial"/>
      <family val="2"/>
    </font>
    <font>
      <b/>
      <sz val="12"/>
      <color theme="0"/>
      <name val="Arial"/>
      <family val="2"/>
    </font>
    <font>
      <sz val="11"/>
      <color theme="1"/>
      <name val="Calibri"/>
      <family val="2"/>
      <scheme val="minor"/>
    </font>
    <font>
      <vertAlign val="superscript"/>
      <sz val="8.5"/>
      <color theme="1"/>
      <name val="Arial"/>
      <family val="2"/>
    </font>
    <font>
      <b/>
      <vertAlign val="superscript"/>
      <sz val="8.5"/>
      <color theme="1"/>
      <name val="Arial"/>
      <family val="2"/>
    </font>
    <font>
      <sz val="24"/>
      <color rgb="FFFF0000"/>
      <name val="Arial"/>
      <family val="2"/>
    </font>
    <font>
      <sz val="10"/>
      <color rgb="FFFF0000"/>
      <name val="Arial"/>
      <family val="2"/>
    </font>
    <font>
      <b/>
      <sz val="10"/>
      <color rgb="FFFF0000"/>
      <name val="Arial"/>
      <family val="2"/>
    </font>
    <font>
      <b/>
      <sz val="8"/>
      <color rgb="FFFF0000"/>
      <name val="Arial"/>
      <family val="2"/>
    </font>
    <font>
      <sz val="8"/>
      <color rgb="FFFF0000"/>
      <name val="Arial"/>
      <family val="2"/>
    </font>
    <font>
      <b/>
      <sz val="12"/>
      <color rgb="FFFF0000"/>
      <name val="Arial"/>
      <family val="2"/>
    </font>
    <font>
      <b/>
      <sz val="16"/>
      <color rgb="FFFF0000"/>
      <name val="Arial"/>
      <family val="2"/>
    </font>
    <font>
      <sz val="16"/>
      <color rgb="FFFF0000"/>
      <name val="Arial"/>
      <family val="2"/>
    </font>
    <font>
      <u/>
      <sz val="10"/>
      <color rgb="FFFF0000"/>
      <name val="Arial"/>
      <family val="2"/>
    </font>
    <font>
      <sz val="10"/>
      <color rgb="FFFF0000"/>
      <name val="Calibri"/>
      <family val="2"/>
      <scheme val="minor"/>
    </font>
    <font>
      <sz val="12"/>
      <color rgb="FFFF0000"/>
      <name val="Calibri"/>
      <family val="2"/>
      <scheme val="minor"/>
    </font>
    <font>
      <i/>
      <sz val="8.5"/>
      <color theme="1"/>
      <name val="Arial"/>
      <family val="2"/>
    </font>
    <font>
      <sz val="11"/>
      <color rgb="FF000000"/>
      <name val="Arial"/>
      <family val="2"/>
    </font>
    <font>
      <b/>
      <sz val="11"/>
      <color rgb="FFFF0000"/>
      <name val="Arial"/>
      <family val="2"/>
    </font>
    <font>
      <b/>
      <sz val="11"/>
      <color rgb="FF000000"/>
      <name val="Arial"/>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D9D9D9"/>
        <bgColor rgb="FF000000"/>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9">
    <xf numFmtId="0" fontId="0" fillId="0" borderId="0"/>
    <xf numFmtId="0" fontId="5" fillId="0" borderId="0"/>
    <xf numFmtId="0" fontId="6" fillId="0" borderId="0" applyNumberFormat="0" applyFill="0" applyBorder="0" applyAlignment="0" applyProtection="0">
      <alignment vertical="top"/>
      <protection locked="0"/>
    </xf>
    <xf numFmtId="167" fontId="5" fillId="0" borderId="0" applyFont="0" applyFill="0" applyBorder="0" applyAlignment="0" applyProtection="0"/>
    <xf numFmtId="168" fontId="5" fillId="0" borderId="0" applyFont="0" applyFill="0" applyBorder="0" applyAlignment="0" applyProtection="0"/>
    <xf numFmtId="0" fontId="4" fillId="0" borderId="0"/>
    <xf numFmtId="167" fontId="4" fillId="0" borderId="0" applyFont="0" applyFill="0" applyBorder="0" applyAlignment="0" applyProtection="0"/>
    <xf numFmtId="168" fontId="4" fillId="0" borderId="0" applyFont="0" applyFill="0" applyBorder="0" applyAlignment="0" applyProtection="0"/>
    <xf numFmtId="9" fontId="19" fillId="0" borderId="0" applyFont="0" applyFill="0" applyBorder="0" applyAlignment="0" applyProtection="0"/>
  </cellStyleXfs>
  <cellXfs count="259">
    <xf numFmtId="0" fontId="0" fillId="0" borderId="0" xfId="0"/>
    <xf numFmtId="1" fontId="9" fillId="2" borderId="4" xfId="0" applyNumberFormat="1" applyFont="1" applyFill="1" applyBorder="1" applyAlignment="1" applyProtection="1">
      <alignment horizontal="center" vertical="center" wrapText="1"/>
      <protection locked="0"/>
    </xf>
    <xf numFmtId="1" fontId="9" fillId="2" borderId="29" xfId="0" applyNumberFormat="1" applyFont="1" applyFill="1" applyBorder="1" applyAlignment="1" applyProtection="1">
      <alignment horizontal="center" vertical="center" wrapText="1"/>
      <protection locked="0"/>
    </xf>
    <xf numFmtId="0" fontId="16" fillId="5" borderId="0" xfId="5" applyFont="1" applyFill="1"/>
    <xf numFmtId="0" fontId="3" fillId="5" borderId="0" xfId="5" applyFont="1" applyFill="1"/>
    <xf numFmtId="3" fontId="16" fillId="5" borderId="0" xfId="5" applyNumberFormat="1" applyFont="1" applyFill="1"/>
    <xf numFmtId="3" fontId="3" fillId="5" borderId="0" xfId="5" applyNumberFormat="1" applyFont="1" applyFill="1"/>
    <xf numFmtId="169" fontId="16" fillId="5" borderId="0" xfId="5" applyNumberFormat="1" applyFont="1" applyFill="1"/>
    <xf numFmtId="0" fontId="16" fillId="5" borderId="0" xfId="5" applyFont="1" applyFill="1" applyAlignment="1">
      <alignment horizontal="center"/>
    </xf>
    <xf numFmtId="0" fontId="17" fillId="5" borderId="0" xfId="5" applyFont="1" applyFill="1" applyAlignment="1">
      <alignment wrapText="1" shrinkToFit="1"/>
    </xf>
    <xf numFmtId="0" fontId="16" fillId="5" borderId="0" xfId="5" applyFont="1" applyFill="1" applyAlignment="1">
      <alignment wrapText="1"/>
    </xf>
    <xf numFmtId="0" fontId="18" fillId="5" borderId="0" xfId="5" applyFont="1" applyFill="1"/>
    <xf numFmtId="0" fontId="16" fillId="5" borderId="0" xfId="5" applyFont="1" applyFill="1" applyAlignment="1">
      <alignment horizontal="left"/>
    </xf>
    <xf numFmtId="0" fontId="3" fillId="5" borderId="0" xfId="5" applyFont="1" applyFill="1" applyAlignment="1">
      <alignment horizontal="left"/>
    </xf>
    <xf numFmtId="0" fontId="23" fillId="5" borderId="0" xfId="5" applyFont="1" applyFill="1"/>
    <xf numFmtId="169" fontId="24" fillId="5" borderId="16" xfId="5" applyNumberFormat="1" applyFont="1" applyFill="1" applyBorder="1" applyAlignment="1">
      <alignment horizontal="center" wrapText="1"/>
    </xf>
    <xf numFmtId="0" fontId="24" fillId="5" borderId="0" xfId="5" applyFont="1" applyFill="1"/>
    <xf numFmtId="0" fontId="24" fillId="5" borderId="20" xfId="5" applyFont="1" applyFill="1" applyBorder="1" applyAlignment="1">
      <alignment wrapText="1"/>
    </xf>
    <xf numFmtId="0" fontId="24" fillId="5" borderId="21" xfId="5" applyFont="1" applyFill="1" applyBorder="1" applyAlignment="1">
      <alignment wrapText="1"/>
    </xf>
    <xf numFmtId="169" fontId="24" fillId="5" borderId="20" xfId="5" applyNumberFormat="1" applyFont="1" applyFill="1" applyBorder="1" applyAlignment="1">
      <alignment wrapText="1"/>
    </xf>
    <xf numFmtId="169" fontId="24" fillId="5" borderId="21" xfId="5" applyNumberFormat="1" applyFont="1" applyFill="1" applyBorder="1" applyAlignment="1">
      <alignment wrapText="1"/>
    </xf>
    <xf numFmtId="169" fontId="24" fillId="5" borderId="6" xfId="5" applyNumberFormat="1" applyFont="1" applyFill="1" applyBorder="1" applyAlignment="1">
      <alignment wrapText="1"/>
    </xf>
    <xf numFmtId="0" fontId="23" fillId="5" borderId="23" xfId="5" applyFont="1" applyFill="1" applyBorder="1" applyAlignment="1">
      <alignment horizontal="left" wrapText="1"/>
    </xf>
    <xf numFmtId="0" fontId="23" fillId="5" borderId="5" xfId="5" applyFont="1" applyFill="1" applyBorder="1" applyAlignment="1">
      <alignment wrapText="1"/>
    </xf>
    <xf numFmtId="1" fontId="23" fillId="5" borderId="5" xfId="5" applyNumberFormat="1" applyFont="1" applyFill="1" applyBorder="1" applyAlignment="1">
      <alignment horizontal="right" wrapText="1"/>
    </xf>
    <xf numFmtId="0" fontId="24" fillId="5" borderId="5" xfId="5" applyFont="1" applyFill="1" applyBorder="1" applyAlignment="1">
      <alignment horizontal="left" wrapText="1"/>
    </xf>
    <xf numFmtId="0" fontId="23" fillId="5" borderId="1" xfId="5" applyFont="1" applyFill="1" applyBorder="1" applyAlignment="1">
      <alignment wrapText="1"/>
    </xf>
    <xf numFmtId="170" fontId="23" fillId="5" borderId="5" xfId="5" applyNumberFormat="1" applyFont="1" applyFill="1" applyBorder="1" applyAlignment="1">
      <alignment horizontal="right" wrapText="1"/>
    </xf>
    <xf numFmtId="2" fontId="23" fillId="5" borderId="5" xfId="5" applyNumberFormat="1" applyFont="1" applyFill="1" applyBorder="1" applyAlignment="1">
      <alignment horizontal="center" wrapText="1"/>
    </xf>
    <xf numFmtId="170" fontId="23" fillId="5" borderId="24" xfId="5" applyNumberFormat="1" applyFont="1" applyFill="1" applyBorder="1" applyAlignment="1">
      <alignment horizontal="right" wrapText="1"/>
    </xf>
    <xf numFmtId="0" fontId="23" fillId="5" borderId="25" xfId="5" applyFont="1" applyFill="1" applyBorder="1" applyAlignment="1">
      <alignment wrapText="1"/>
    </xf>
    <xf numFmtId="169" fontId="23" fillId="5" borderId="1" xfId="5" applyNumberFormat="1" applyFont="1" applyFill="1" applyBorder="1" applyAlignment="1">
      <alignment wrapText="1"/>
    </xf>
    <xf numFmtId="0" fontId="24" fillId="5" borderId="7" xfId="5" applyFont="1" applyFill="1" applyBorder="1" applyAlignment="1">
      <alignment wrapText="1"/>
    </xf>
    <xf numFmtId="169" fontId="24" fillId="5" borderId="7" xfId="5" applyNumberFormat="1" applyFont="1" applyFill="1" applyBorder="1" applyAlignment="1">
      <alignment wrapText="1"/>
    </xf>
    <xf numFmtId="170" fontId="24" fillId="5" borderId="7" xfId="5" applyNumberFormat="1" applyFont="1" applyFill="1" applyBorder="1" applyAlignment="1">
      <alignment wrapText="1"/>
    </xf>
    <xf numFmtId="0" fontId="24" fillId="5" borderId="7" xfId="5" applyFont="1" applyFill="1" applyBorder="1" applyAlignment="1">
      <alignment horizontal="center" wrapText="1"/>
    </xf>
    <xf numFmtId="1" fontId="23" fillId="5" borderId="1" xfId="5" applyNumberFormat="1" applyFont="1" applyFill="1" applyBorder="1" applyAlignment="1">
      <alignment horizontal="right" wrapText="1"/>
    </xf>
    <xf numFmtId="169" fontId="23" fillId="5" borderId="26" xfId="5" applyNumberFormat="1" applyFont="1" applyFill="1" applyBorder="1" applyAlignment="1">
      <alignment wrapText="1"/>
    </xf>
    <xf numFmtId="164" fontId="23" fillId="5" borderId="1" xfId="5" applyNumberFormat="1" applyFont="1" applyFill="1" applyBorder="1" applyAlignment="1">
      <alignment wrapText="1"/>
    </xf>
    <xf numFmtId="0" fontId="23" fillId="5" borderId="27" xfId="5" applyFont="1" applyFill="1" applyBorder="1" applyAlignment="1">
      <alignment wrapText="1"/>
    </xf>
    <xf numFmtId="0" fontId="23" fillId="5" borderId="8" xfId="5" applyFont="1" applyFill="1" applyBorder="1" applyAlignment="1">
      <alignment wrapText="1"/>
    </xf>
    <xf numFmtId="169" fontId="23" fillId="5" borderId="8" xfId="5" applyNumberFormat="1" applyFont="1" applyFill="1" applyBorder="1" applyAlignment="1">
      <alignment wrapText="1"/>
    </xf>
    <xf numFmtId="0" fontId="23" fillId="5" borderId="1" xfId="5" applyFont="1" applyFill="1" applyBorder="1" applyAlignment="1">
      <alignment horizontal="right" wrapText="1"/>
    </xf>
    <xf numFmtId="0" fontId="24" fillId="5" borderId="7" xfId="5" applyFont="1" applyFill="1" applyBorder="1" applyAlignment="1">
      <alignment horizontal="right" wrapText="1"/>
    </xf>
    <xf numFmtId="169" fontId="23" fillId="5" borderId="1" xfId="5" applyNumberFormat="1" applyFont="1" applyFill="1" applyBorder="1" applyAlignment="1">
      <alignment horizontal="right" wrapText="1"/>
    </xf>
    <xf numFmtId="169" fontId="23" fillId="5" borderId="26" xfId="5" applyNumberFormat="1" applyFont="1" applyFill="1" applyBorder="1" applyAlignment="1">
      <alignment horizontal="right" wrapText="1"/>
    </xf>
    <xf numFmtId="169" fontId="24" fillId="5" borderId="7" xfId="5" applyNumberFormat="1" applyFont="1" applyFill="1" applyBorder="1" applyAlignment="1">
      <alignment horizontal="right" wrapText="1"/>
    </xf>
    <xf numFmtId="169" fontId="24" fillId="5" borderId="21" xfId="5" applyNumberFormat="1" applyFont="1" applyFill="1" applyBorder="1" applyAlignment="1">
      <alignment horizontal="right" wrapText="1"/>
    </xf>
    <xf numFmtId="0" fontId="24" fillId="5" borderId="28" xfId="5" applyFont="1" applyFill="1" applyBorder="1" applyAlignment="1">
      <alignment wrapText="1"/>
    </xf>
    <xf numFmtId="0" fontId="24" fillId="5" borderId="29" xfId="5" applyFont="1" applyFill="1" applyBorder="1" applyAlignment="1">
      <alignment horizontal="right" wrapText="1"/>
    </xf>
    <xf numFmtId="0" fontId="24" fillId="5" borderId="29" xfId="5" applyFont="1" applyFill="1" applyBorder="1" applyAlignment="1">
      <alignment wrapText="1"/>
    </xf>
    <xf numFmtId="169" fontId="24" fillId="5" borderId="29" xfId="5" applyNumberFormat="1" applyFont="1" applyFill="1" applyBorder="1" applyAlignment="1">
      <alignment wrapText="1"/>
    </xf>
    <xf numFmtId="169" fontId="24" fillId="5" borderId="29" xfId="5" applyNumberFormat="1" applyFont="1" applyFill="1" applyBorder="1" applyAlignment="1">
      <alignment horizontal="right" wrapText="1"/>
    </xf>
    <xf numFmtId="0" fontId="24" fillId="5" borderId="29" xfId="5" applyFont="1" applyFill="1" applyBorder="1" applyAlignment="1">
      <alignment horizontal="center" wrapText="1"/>
    </xf>
    <xf numFmtId="169" fontId="23" fillId="5" borderId="0" xfId="5" applyNumberFormat="1" applyFont="1" applyFill="1"/>
    <xf numFmtId="0" fontId="23" fillId="5" borderId="0" xfId="5" applyFont="1" applyFill="1" applyAlignment="1">
      <alignment horizontal="center"/>
    </xf>
    <xf numFmtId="0" fontId="24" fillId="5" borderId="0" xfId="5" applyFont="1" applyFill="1" applyAlignment="1">
      <alignment horizontal="center"/>
    </xf>
    <xf numFmtId="0" fontId="24" fillId="5" borderId="30" xfId="5" applyFont="1" applyFill="1" applyBorder="1" applyAlignment="1">
      <alignment wrapText="1"/>
    </xf>
    <xf numFmtId="0" fontId="24" fillId="5" borderId="31" xfId="5" applyFont="1" applyFill="1" applyBorder="1" applyAlignment="1">
      <alignment horizontal="center" wrapText="1"/>
    </xf>
    <xf numFmtId="0" fontId="24" fillId="5" borderId="32" xfId="5" applyFont="1" applyFill="1" applyBorder="1" applyAlignment="1">
      <alignment wrapText="1"/>
    </xf>
    <xf numFmtId="0" fontId="24" fillId="5" borderId="31" xfId="5" applyFont="1" applyFill="1" applyBorder="1" applyAlignment="1">
      <alignment wrapText="1"/>
    </xf>
    <xf numFmtId="0" fontId="24" fillId="5" borderId="32" xfId="5" applyFont="1" applyFill="1" applyBorder="1" applyAlignment="1">
      <alignment horizontal="center" wrapText="1"/>
    </xf>
    <xf numFmtId="169" fontId="23" fillId="5" borderId="0" xfId="5" applyNumberFormat="1" applyFont="1" applyFill="1" applyAlignment="1">
      <alignment wrapText="1"/>
    </xf>
    <xf numFmtId="0" fontId="23" fillId="5" borderId="0" xfId="5" applyFont="1" applyFill="1" applyAlignment="1">
      <alignment horizontal="center" wrapText="1"/>
    </xf>
    <xf numFmtId="0" fontId="23" fillId="5" borderId="0" xfId="5" applyFont="1" applyFill="1" applyAlignment="1">
      <alignment wrapText="1"/>
    </xf>
    <xf numFmtId="0" fontId="23" fillId="5" borderId="14" xfId="5" applyFont="1" applyFill="1" applyBorder="1"/>
    <xf numFmtId="0" fontId="23" fillId="5" borderId="33" xfId="5" applyFont="1" applyFill="1" applyBorder="1"/>
    <xf numFmtId="0" fontId="23" fillId="5" borderId="5" xfId="5" applyFont="1" applyFill="1" applyBorder="1"/>
    <xf numFmtId="1" fontId="23" fillId="5" borderId="34" xfId="5" applyNumberFormat="1" applyFont="1" applyFill="1" applyBorder="1" applyAlignment="1">
      <alignment horizontal="left"/>
    </xf>
    <xf numFmtId="169" fontId="23" fillId="5" borderId="34" xfId="5" applyNumberFormat="1" applyFont="1" applyFill="1" applyBorder="1"/>
    <xf numFmtId="169" fontId="23" fillId="5" borderId="15" xfId="5" applyNumberFormat="1" applyFont="1" applyFill="1" applyBorder="1"/>
    <xf numFmtId="0" fontId="23" fillId="5" borderId="25" xfId="5" applyFont="1" applyFill="1" applyBorder="1"/>
    <xf numFmtId="0" fontId="23" fillId="5" borderId="2" xfId="5" applyFont="1" applyFill="1" applyBorder="1"/>
    <xf numFmtId="0" fontId="23" fillId="5" borderId="1" xfId="5" applyFont="1" applyFill="1" applyBorder="1"/>
    <xf numFmtId="0" fontId="23" fillId="5" borderId="3" xfId="5" applyFont="1" applyFill="1" applyBorder="1"/>
    <xf numFmtId="169" fontId="23" fillId="5" borderId="3" xfId="5" applyNumberFormat="1" applyFont="1" applyFill="1" applyBorder="1"/>
    <xf numFmtId="169" fontId="23" fillId="5" borderId="26" xfId="5" applyNumberFormat="1" applyFont="1" applyFill="1" applyBorder="1"/>
    <xf numFmtId="0" fontId="23" fillId="5" borderId="3" xfId="5" applyFont="1" applyFill="1" applyBorder="1" applyAlignment="1">
      <alignment horizontal="left"/>
    </xf>
    <xf numFmtId="49" fontId="23" fillId="5" borderId="3" xfId="5" applyNumberFormat="1" applyFont="1" applyFill="1" applyBorder="1"/>
    <xf numFmtId="0" fontId="23" fillId="5" borderId="27" xfId="5" applyFont="1" applyFill="1" applyBorder="1"/>
    <xf numFmtId="0" fontId="23" fillId="5" borderId="35" xfId="5" applyFont="1" applyFill="1" applyBorder="1"/>
    <xf numFmtId="0" fontId="23" fillId="5" borderId="8" xfId="5" applyFont="1" applyFill="1" applyBorder="1"/>
    <xf numFmtId="0" fontId="23" fillId="5" borderId="36" xfId="5" applyFont="1" applyFill="1" applyBorder="1"/>
    <xf numFmtId="169" fontId="23" fillId="5" borderId="36" xfId="5" applyNumberFormat="1" applyFont="1" applyFill="1" applyBorder="1"/>
    <xf numFmtId="169" fontId="23" fillId="5" borderId="37" xfId="5" applyNumberFormat="1" applyFont="1" applyFill="1" applyBorder="1"/>
    <xf numFmtId="0" fontId="24" fillId="5" borderId="10" xfId="5" applyFont="1" applyFill="1" applyBorder="1"/>
    <xf numFmtId="0" fontId="24" fillId="5" borderId="38" xfId="5" applyFont="1" applyFill="1" applyBorder="1"/>
    <xf numFmtId="0" fontId="24" fillId="5" borderId="32" xfId="5" applyFont="1" applyFill="1" applyBorder="1"/>
    <xf numFmtId="0" fontId="24" fillId="5" borderId="39" xfId="5" applyFont="1" applyFill="1" applyBorder="1"/>
    <xf numFmtId="169" fontId="24" fillId="5" borderId="32" xfId="5" applyNumberFormat="1" applyFont="1" applyFill="1" applyBorder="1"/>
    <xf numFmtId="2" fontId="24" fillId="5" borderId="32" xfId="5" applyNumberFormat="1" applyFont="1" applyFill="1" applyBorder="1" applyAlignment="1">
      <alignment horizontal="center"/>
    </xf>
    <xf numFmtId="169" fontId="24" fillId="5" borderId="40" xfId="5" applyNumberFormat="1" applyFont="1" applyFill="1" applyBorder="1"/>
    <xf numFmtId="0" fontId="24" fillId="5" borderId="41" xfId="5" applyFont="1" applyFill="1" applyBorder="1" applyAlignment="1">
      <alignment horizontal="left" wrapText="1"/>
    </xf>
    <xf numFmtId="0" fontId="24" fillId="5" borderId="42" xfId="5" applyFont="1" applyFill="1" applyBorder="1" applyAlignment="1">
      <alignment horizontal="left" wrapText="1"/>
    </xf>
    <xf numFmtId="0" fontId="24" fillId="5" borderId="32" xfId="5" applyFont="1" applyFill="1" applyBorder="1" applyAlignment="1">
      <alignment horizontal="left" wrapText="1"/>
    </xf>
    <xf numFmtId="0" fontId="27" fillId="5" borderId="0" xfId="5" applyFont="1" applyFill="1"/>
    <xf numFmtId="0" fontId="24" fillId="5" borderId="0" xfId="5" applyFont="1" applyFill="1" applyAlignment="1">
      <alignment horizontal="left" wrapText="1"/>
    </xf>
    <xf numFmtId="0" fontId="24" fillId="5" borderId="0" xfId="5" applyFont="1" applyFill="1" applyAlignment="1">
      <alignment horizontal="center" wrapText="1"/>
    </xf>
    <xf numFmtId="0" fontId="28" fillId="5" borderId="0" xfId="5" applyFont="1" applyFill="1"/>
    <xf numFmtId="169" fontId="23" fillId="5" borderId="5" xfId="5" applyNumberFormat="1" applyFont="1" applyFill="1" applyBorder="1" applyAlignment="1">
      <alignment horizontal="left" wrapText="1"/>
    </xf>
    <xf numFmtId="169" fontId="23" fillId="5" borderId="24" xfId="5" applyNumberFormat="1" applyFont="1" applyFill="1" applyBorder="1" applyAlignment="1">
      <alignment horizontal="right" shrinkToFit="1"/>
    </xf>
    <xf numFmtId="0" fontId="23" fillId="5" borderId="0" xfId="5" applyFont="1" applyFill="1" applyAlignment="1">
      <alignment horizontal="left"/>
    </xf>
    <xf numFmtId="0" fontId="23" fillId="5" borderId="0" xfId="5" applyFont="1" applyFill="1" applyAlignment="1">
      <alignment horizontal="left" wrapText="1"/>
    </xf>
    <xf numFmtId="169" fontId="23" fillId="5" borderId="0" xfId="5" applyNumberFormat="1" applyFont="1" applyFill="1" applyAlignment="1">
      <alignment horizontal="left" wrapText="1"/>
    </xf>
    <xf numFmtId="170" fontId="23" fillId="5" borderId="0" xfId="5" applyNumberFormat="1" applyFont="1" applyFill="1" applyAlignment="1">
      <alignment horizontal="right" wrapText="1"/>
    </xf>
    <xf numFmtId="169" fontId="23" fillId="5" borderId="0" xfId="5" applyNumberFormat="1" applyFont="1" applyFill="1" applyAlignment="1">
      <alignment horizontal="right" wrapText="1"/>
    </xf>
    <xf numFmtId="169" fontId="29" fillId="5" borderId="0" xfId="5" applyNumberFormat="1" applyFont="1" applyFill="1" applyAlignment="1">
      <alignment horizontal="left"/>
    </xf>
    <xf numFmtId="0" fontId="29" fillId="5" borderId="0" xfId="5" applyFont="1" applyFill="1" applyAlignment="1">
      <alignment horizontal="left"/>
    </xf>
    <xf numFmtId="167" fontId="29" fillId="5" borderId="0" xfId="6" applyFont="1" applyFill="1" applyAlignment="1" applyProtection="1">
      <alignment horizontal="left"/>
    </xf>
    <xf numFmtId="0" fontId="23" fillId="5" borderId="25" xfId="5" applyFont="1" applyFill="1" applyBorder="1" applyAlignment="1">
      <alignment horizontal="left" wrapText="1"/>
    </xf>
    <xf numFmtId="9" fontId="23" fillId="5" borderId="0" xfId="5" quotePrefix="1" applyNumberFormat="1" applyFont="1" applyFill="1" applyAlignment="1">
      <alignment horizontal="left"/>
    </xf>
    <xf numFmtId="169" fontId="23" fillId="5" borderId="26" xfId="5" applyNumberFormat="1" applyFont="1" applyFill="1" applyBorder="1" applyAlignment="1">
      <alignment horizontal="right" shrinkToFit="1"/>
    </xf>
    <xf numFmtId="167" fontId="28" fillId="5" borderId="0" xfId="5" applyNumberFormat="1" applyFont="1" applyFill="1" applyAlignment="1">
      <alignment horizontal="left"/>
    </xf>
    <xf numFmtId="0" fontId="24" fillId="5" borderId="43" xfId="5" applyFont="1" applyFill="1" applyBorder="1" applyAlignment="1">
      <alignment horizontal="left" wrapText="1"/>
    </xf>
    <xf numFmtId="0" fontId="24" fillId="5" borderId="44" xfId="5" applyFont="1" applyFill="1" applyBorder="1" applyAlignment="1">
      <alignment horizontal="left" wrapText="1"/>
    </xf>
    <xf numFmtId="169" fontId="24" fillId="5" borderId="21" xfId="5" applyNumberFormat="1" applyFont="1" applyFill="1" applyBorder="1" applyAlignment="1">
      <alignment horizontal="right" shrinkToFit="1"/>
    </xf>
    <xf numFmtId="0" fontId="24" fillId="5" borderId="0" xfId="5" applyFont="1" applyFill="1" applyAlignment="1">
      <alignment horizontal="left"/>
    </xf>
    <xf numFmtId="169" fontId="24" fillId="5" borderId="0" xfId="5" applyNumberFormat="1" applyFont="1" applyFill="1" applyAlignment="1">
      <alignment horizontal="left" wrapText="1"/>
    </xf>
    <xf numFmtId="170" fontId="24" fillId="5" borderId="0" xfId="5" applyNumberFormat="1" applyFont="1" applyFill="1" applyAlignment="1">
      <alignment horizontal="right" wrapText="1"/>
    </xf>
    <xf numFmtId="169" fontId="24" fillId="5" borderId="0" xfId="5" applyNumberFormat="1" applyFont="1" applyFill="1" applyAlignment="1">
      <alignment horizontal="right" wrapText="1"/>
    </xf>
    <xf numFmtId="168" fontId="28" fillId="5" borderId="0" xfId="7" applyFont="1" applyFill="1" applyAlignment="1">
      <alignment horizontal="left"/>
    </xf>
    <xf numFmtId="0" fontId="28" fillId="5" borderId="0" xfId="5" applyFont="1" applyFill="1" applyAlignment="1">
      <alignment horizontal="left"/>
    </xf>
    <xf numFmtId="0" fontId="30" fillId="5" borderId="0" xfId="2" applyFont="1" applyFill="1" applyAlignment="1" applyProtection="1"/>
    <xf numFmtId="164" fontId="28" fillId="5" borderId="0" xfId="5" applyNumberFormat="1" applyFont="1" applyFill="1"/>
    <xf numFmtId="169" fontId="24" fillId="5" borderId="12" xfId="5" applyNumberFormat="1" applyFont="1" applyFill="1" applyBorder="1" applyAlignment="1">
      <alignment shrinkToFit="1"/>
    </xf>
    <xf numFmtId="0" fontId="26" fillId="5" borderId="0" xfId="5" applyFont="1" applyFill="1"/>
    <xf numFmtId="167" fontId="23" fillId="5" borderId="0" xfId="5" applyNumberFormat="1" applyFont="1" applyFill="1"/>
    <xf numFmtId="169" fontId="23" fillId="5" borderId="0" xfId="5" applyNumberFormat="1" applyFont="1" applyFill="1" applyAlignment="1">
      <alignment horizontal="right"/>
    </xf>
    <xf numFmtId="1" fontId="23" fillId="5" borderId="0" xfId="5" applyNumberFormat="1" applyFont="1" applyFill="1"/>
    <xf numFmtId="2" fontId="24" fillId="5" borderId="0" xfId="5" applyNumberFormat="1" applyFont="1" applyFill="1"/>
    <xf numFmtId="3" fontId="24" fillId="5" borderId="0" xfId="5" applyNumberFormat="1" applyFont="1" applyFill="1"/>
    <xf numFmtId="3" fontId="23" fillId="5" borderId="0" xfId="5" applyNumberFormat="1" applyFont="1" applyFill="1"/>
    <xf numFmtId="3" fontId="23" fillId="5" borderId="0" xfId="5" applyNumberFormat="1" applyFont="1" applyFill="1" applyAlignment="1">
      <alignment horizontal="right"/>
    </xf>
    <xf numFmtId="49" fontId="23" fillId="5" borderId="0" xfId="5" applyNumberFormat="1" applyFont="1" applyFill="1" applyAlignment="1">
      <alignment horizontal="right"/>
    </xf>
    <xf numFmtId="172" fontId="23" fillId="5" borderId="0" xfId="5" applyNumberFormat="1" applyFont="1" applyFill="1"/>
    <xf numFmtId="172" fontId="23" fillId="5" borderId="0" xfId="5" applyNumberFormat="1" applyFont="1" applyFill="1" applyAlignment="1">
      <alignment horizontal="right"/>
    </xf>
    <xf numFmtId="2" fontId="23" fillId="5" borderId="0" xfId="5" applyNumberFormat="1" applyFont="1" applyFill="1"/>
    <xf numFmtId="4" fontId="23" fillId="5" borderId="0" xfId="5" applyNumberFormat="1" applyFont="1" applyFill="1"/>
    <xf numFmtId="4" fontId="23" fillId="5" borderId="0" xfId="5" applyNumberFormat="1" applyFont="1" applyFill="1" applyAlignment="1">
      <alignment horizontal="right"/>
    </xf>
    <xf numFmtId="1" fontId="23" fillId="5" borderId="0" xfId="5" applyNumberFormat="1" applyFont="1" applyFill="1" applyAlignment="1">
      <alignment horizontal="right"/>
    </xf>
    <xf numFmtId="171" fontId="23" fillId="5" borderId="0" xfId="5" applyNumberFormat="1" applyFont="1" applyFill="1"/>
    <xf numFmtId="164" fontId="23" fillId="5" borderId="0" xfId="5" applyNumberFormat="1" applyFont="1" applyFill="1"/>
    <xf numFmtId="0" fontId="31" fillId="5" borderId="0" xfId="0" applyFont="1" applyFill="1"/>
    <xf numFmtId="0" fontId="32" fillId="5" borderId="0" xfId="0" applyFont="1" applyFill="1"/>
    <xf numFmtId="0" fontId="32" fillId="5" borderId="0" xfId="0" applyFont="1" applyFill="1" applyAlignment="1">
      <alignment horizontal="center"/>
    </xf>
    <xf numFmtId="0" fontId="0" fillId="2" borderId="0" xfId="0" applyFill="1"/>
    <xf numFmtId="0" fontId="3" fillId="2" borderId="0" xfId="0" applyFont="1" applyFill="1" applyAlignment="1">
      <alignment vertical="center"/>
    </xf>
    <xf numFmtId="0" fontId="10" fillId="3" borderId="0" xfId="0" applyFont="1" applyFill="1" applyAlignment="1">
      <alignment horizontal="center"/>
    </xf>
    <xf numFmtId="0" fontId="11" fillId="2" borderId="0" xfId="0" applyFont="1" applyFill="1"/>
    <xf numFmtId="0" fontId="10" fillId="2" borderId="0" xfId="0" applyFont="1" applyFill="1" applyAlignment="1">
      <alignment horizontal="center"/>
    </xf>
    <xf numFmtId="0" fontId="9" fillId="2" borderId="0" xfId="0" applyFont="1" applyFill="1" applyAlignment="1">
      <alignment horizontal="center"/>
    </xf>
    <xf numFmtId="0" fontId="11" fillId="0" borderId="0" xfId="0" applyFont="1"/>
    <xf numFmtId="0" fontId="10" fillId="2" borderId="0" xfId="0" applyFont="1" applyFill="1"/>
    <xf numFmtId="0" fontId="9" fillId="2" borderId="0" xfId="0" applyFont="1" applyFill="1"/>
    <xf numFmtId="0" fontId="9" fillId="5" borderId="1" xfId="0" applyFont="1" applyFill="1" applyBorder="1" applyAlignment="1">
      <alignment horizontal="center"/>
    </xf>
    <xf numFmtId="0" fontId="10" fillId="5" borderId="41"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9" fillId="5" borderId="46" xfId="0" applyFont="1" applyFill="1" applyBorder="1" applyAlignment="1">
      <alignment horizontal="left" vertical="center" wrapText="1"/>
    </xf>
    <xf numFmtId="2" fontId="9" fillId="5" borderId="4" xfId="0" applyNumberFormat="1" applyFont="1" applyFill="1" applyBorder="1" applyAlignment="1">
      <alignment horizontal="center" vertical="center" wrapText="1"/>
    </xf>
    <xf numFmtId="164" fontId="9" fillId="5" borderId="47" xfId="0" applyNumberFormat="1" applyFont="1" applyFill="1" applyBorder="1" applyAlignment="1">
      <alignment horizontal="center" vertical="center" wrapText="1"/>
    </xf>
    <xf numFmtId="165" fontId="9" fillId="5" borderId="4" xfId="0" applyNumberFormat="1" applyFont="1" applyFill="1" applyBorder="1" applyAlignment="1">
      <alignment horizontal="center" vertical="center" wrapText="1"/>
    </xf>
    <xf numFmtId="49" fontId="9" fillId="5" borderId="4" xfId="0" applyNumberFormat="1" applyFont="1" applyFill="1" applyBorder="1" applyAlignment="1">
      <alignment horizontal="center" vertical="center" wrapText="1"/>
    </xf>
    <xf numFmtId="4" fontId="10" fillId="5" borderId="1" xfId="0" applyNumberFormat="1" applyFont="1" applyFill="1" applyBorder="1" applyAlignment="1">
      <alignment vertical="center" wrapText="1"/>
    </xf>
    <xf numFmtId="0" fontId="9" fillId="5" borderId="49" xfId="0" applyFont="1" applyFill="1" applyBorder="1" applyAlignment="1">
      <alignment horizontal="left" vertical="center" wrapText="1"/>
    </xf>
    <xf numFmtId="1" fontId="9" fillId="5" borderId="29" xfId="0" applyNumberFormat="1" applyFont="1" applyFill="1" applyBorder="1" applyAlignment="1">
      <alignment horizontal="center" vertical="center" wrapText="1"/>
    </xf>
    <xf numFmtId="164" fontId="9" fillId="5" borderId="50" xfId="0" applyNumberFormat="1" applyFont="1" applyFill="1" applyBorder="1" applyAlignment="1">
      <alignment horizontal="center" vertical="center" wrapText="1"/>
    </xf>
    <xf numFmtId="166" fontId="10" fillId="5" borderId="7" xfId="0" applyNumberFormat="1" applyFont="1" applyFill="1" applyBorder="1" applyAlignment="1">
      <alignment vertical="center" wrapText="1"/>
    </xf>
    <xf numFmtId="0" fontId="10" fillId="5" borderId="14" xfId="0" applyFont="1" applyFill="1" applyBorder="1" applyAlignment="1">
      <alignment vertical="center" wrapText="1"/>
    </xf>
    <xf numFmtId="0" fontId="10" fillId="5" borderId="25" xfId="0" applyFont="1" applyFill="1" applyBorder="1" applyAlignment="1">
      <alignment vertical="center" wrapText="1"/>
    </xf>
    <xf numFmtId="0" fontId="10" fillId="5" borderId="20" xfId="0" applyFont="1" applyFill="1" applyBorder="1" applyAlignment="1">
      <alignment vertical="center" wrapText="1"/>
    </xf>
    <xf numFmtId="0" fontId="9" fillId="2" borderId="0" xfId="0" applyFont="1" applyFill="1" applyAlignment="1">
      <alignment horizontal="left"/>
    </xf>
    <xf numFmtId="44" fontId="12" fillId="2" borderId="0" xfId="0" applyNumberFormat="1" applyFont="1" applyFill="1" applyAlignment="1">
      <alignment horizontal="left"/>
    </xf>
    <xf numFmtId="44" fontId="11" fillId="2" borderId="0" xfId="0" applyNumberFormat="1" applyFont="1" applyFill="1" applyAlignment="1">
      <alignment horizontal="left"/>
    </xf>
    <xf numFmtId="0" fontId="9" fillId="3" borderId="0" xfId="0" applyFont="1" applyFill="1"/>
    <xf numFmtId="0" fontId="13" fillId="2" borderId="0" xfId="0" applyFont="1" applyFill="1" applyAlignment="1">
      <alignment wrapText="1"/>
    </xf>
    <xf numFmtId="0" fontId="10" fillId="3" borderId="0" xfId="0" applyFont="1" applyFill="1" applyAlignment="1">
      <alignment horizontal="center" vertical="center" wrapText="1"/>
    </xf>
    <xf numFmtId="0" fontId="14" fillId="2" borderId="0" xfId="0" applyFont="1" applyFill="1"/>
    <xf numFmtId="0" fontId="1" fillId="2" borderId="0" xfId="0" applyFont="1" applyFill="1"/>
    <xf numFmtId="0" fontId="15" fillId="0" borderId="0" xfId="0" applyFont="1"/>
    <xf numFmtId="0" fontId="12" fillId="2" borderId="0" xfId="0" applyFont="1" applyFill="1"/>
    <xf numFmtId="0" fontId="4" fillId="2" borderId="0" xfId="0" applyFont="1" applyFill="1"/>
    <xf numFmtId="0" fontId="9" fillId="5" borderId="55" xfId="0" applyFont="1" applyFill="1" applyBorder="1" applyAlignment="1">
      <alignment horizontal="left"/>
    </xf>
    <xf numFmtId="0" fontId="9" fillId="5" borderId="0" xfId="0" applyFont="1" applyFill="1" applyAlignment="1">
      <alignment horizontal="left"/>
    </xf>
    <xf numFmtId="0" fontId="9" fillId="5" borderId="56" xfId="0" applyFont="1" applyFill="1" applyBorder="1" applyAlignment="1">
      <alignment horizontal="left"/>
    </xf>
    <xf numFmtId="0" fontId="9" fillId="5" borderId="52" xfId="0" applyFont="1" applyFill="1" applyBorder="1" applyAlignment="1">
      <alignment horizontal="left"/>
    </xf>
    <xf numFmtId="44" fontId="12" fillId="5" borderId="53" xfId="0" applyNumberFormat="1" applyFont="1" applyFill="1" applyBorder="1" applyAlignment="1">
      <alignment horizontal="left"/>
    </xf>
    <xf numFmtId="0" fontId="9" fillId="5" borderId="53" xfId="0" applyFont="1" applyFill="1" applyBorder="1" applyAlignment="1">
      <alignment horizontal="left"/>
    </xf>
    <xf numFmtId="44" fontId="11" fillId="5" borderId="57" xfId="0" applyNumberFormat="1" applyFont="1" applyFill="1" applyBorder="1" applyAlignment="1">
      <alignment horizontal="left"/>
    </xf>
    <xf numFmtId="0" fontId="12" fillId="2" borderId="0" xfId="0" applyFont="1" applyFill="1" applyAlignment="1">
      <alignment wrapText="1"/>
    </xf>
    <xf numFmtId="1" fontId="12" fillId="2" borderId="0" xfId="0" applyNumberFormat="1" applyFont="1" applyFill="1"/>
    <xf numFmtId="164" fontId="10" fillId="5" borderId="33" xfId="0" applyNumberFormat="1" applyFont="1" applyFill="1" applyBorder="1" applyAlignment="1">
      <alignment vertical="center" wrapText="1"/>
    </xf>
    <xf numFmtId="164" fontId="10" fillId="5" borderId="16" xfId="0" applyNumberFormat="1" applyFont="1" applyFill="1" applyBorder="1" applyAlignment="1">
      <alignment vertical="center" wrapText="1"/>
    </xf>
    <xf numFmtId="164" fontId="10" fillId="5" borderId="18" xfId="0" applyNumberFormat="1" applyFont="1" applyFill="1" applyBorder="1" applyAlignment="1">
      <alignment vertical="center" wrapText="1"/>
    </xf>
    <xf numFmtId="0" fontId="34" fillId="0" borderId="1" xfId="0" applyFont="1" applyBorder="1" applyAlignment="1">
      <alignment horizontal="center" vertical="center"/>
    </xf>
    <xf numFmtId="0" fontId="35" fillId="5" borderId="1" xfId="0" applyFont="1" applyFill="1" applyBorder="1" applyAlignment="1">
      <alignment horizontal="center" vertical="center" wrapText="1"/>
    </xf>
    <xf numFmtId="2" fontId="9" fillId="0" borderId="45" xfId="0" applyNumberFormat="1" applyFont="1" applyBorder="1" applyAlignment="1" applyProtection="1">
      <alignment horizontal="center" vertical="center"/>
      <protection locked="0"/>
    </xf>
    <xf numFmtId="2" fontId="9" fillId="2" borderId="4" xfId="0" applyNumberFormat="1" applyFont="1" applyFill="1" applyBorder="1" applyAlignment="1" applyProtection="1">
      <alignment horizontal="center" vertical="center" wrapText="1"/>
      <protection locked="0"/>
    </xf>
    <xf numFmtId="0" fontId="36" fillId="6" borderId="32" xfId="0" applyFont="1" applyFill="1" applyBorder="1" applyAlignment="1">
      <alignment vertical="center" wrapText="1"/>
    </xf>
    <xf numFmtId="0" fontId="36" fillId="6" borderId="40" xfId="0" applyFont="1" applyFill="1" applyBorder="1" applyAlignment="1">
      <alignment horizontal="center" vertical="center" wrapText="1"/>
    </xf>
    <xf numFmtId="0" fontId="34" fillId="0" borderId="3" xfId="0" applyFont="1" applyBorder="1" applyAlignment="1">
      <alignment horizontal="center" vertical="center"/>
    </xf>
    <xf numFmtId="0" fontId="34" fillId="0" borderId="1" xfId="0" applyFont="1" applyBorder="1" applyAlignment="1">
      <alignment vertical="center"/>
    </xf>
    <xf numFmtId="0" fontId="31" fillId="2" borderId="0" xfId="0" applyFont="1" applyFill="1"/>
    <xf numFmtId="0" fontId="34" fillId="2" borderId="0" xfId="0" applyFont="1" applyFill="1" applyAlignment="1">
      <alignment vertical="center"/>
    </xf>
    <xf numFmtId="0" fontId="34" fillId="2" borderId="0" xfId="0" applyFont="1" applyFill="1" applyAlignment="1">
      <alignment horizontal="center" vertical="center"/>
    </xf>
    <xf numFmtId="0" fontId="9" fillId="5" borderId="55" xfId="0" applyFont="1" applyFill="1" applyBorder="1" applyAlignment="1">
      <alignment horizontal="left" wrapText="1"/>
    </xf>
    <xf numFmtId="0" fontId="9" fillId="5" borderId="0" xfId="0" applyFont="1" applyFill="1" applyAlignment="1">
      <alignment horizontal="left" wrapText="1"/>
    </xf>
    <xf numFmtId="0" fontId="9" fillId="5" borderId="56" xfId="0" applyFont="1" applyFill="1" applyBorder="1" applyAlignment="1">
      <alignment horizontal="left" wrapText="1"/>
    </xf>
    <xf numFmtId="0" fontId="9" fillId="5" borderId="55" xfId="0" applyFont="1" applyFill="1" applyBorder="1" applyAlignment="1">
      <alignment horizontal="left"/>
    </xf>
    <xf numFmtId="0" fontId="9" fillId="5" borderId="0" xfId="0" applyFont="1" applyFill="1" applyAlignment="1">
      <alignment horizontal="left"/>
    </xf>
    <xf numFmtId="0" fontId="9" fillId="5" borderId="56" xfId="0" applyFont="1" applyFill="1" applyBorder="1" applyAlignment="1">
      <alignment horizontal="left"/>
    </xf>
    <xf numFmtId="0" fontId="2" fillId="2" borderId="0" xfId="0" applyFont="1" applyFill="1" applyAlignment="1">
      <alignment horizontal="center"/>
    </xf>
    <xf numFmtId="0" fontId="10" fillId="2" borderId="53" xfId="0" applyFont="1" applyFill="1" applyBorder="1" applyAlignment="1">
      <alignment horizontal="center"/>
    </xf>
    <xf numFmtId="9" fontId="9" fillId="5" borderId="2" xfId="8" applyFont="1" applyFill="1" applyBorder="1" applyAlignment="1" applyProtection="1">
      <alignment horizontal="center"/>
    </xf>
    <xf numFmtId="9" fontId="9" fillId="5" borderId="3" xfId="8" applyFont="1" applyFill="1" applyBorder="1" applyAlignment="1" applyProtection="1">
      <alignment horizontal="center"/>
    </xf>
    <xf numFmtId="4" fontId="10" fillId="5" borderId="1" xfId="0" applyNumberFormat="1" applyFont="1" applyFill="1" applyBorder="1" applyAlignment="1">
      <alignment horizontal="right"/>
    </xf>
    <xf numFmtId="4" fontId="10" fillId="5" borderId="26" xfId="0" applyNumberFormat="1" applyFont="1" applyFill="1" applyBorder="1" applyAlignment="1">
      <alignment horizontal="right"/>
    </xf>
    <xf numFmtId="166" fontId="13" fillId="5" borderId="7" xfId="0" applyNumberFormat="1" applyFont="1" applyFill="1" applyBorder="1" applyAlignment="1">
      <alignment horizontal="right"/>
    </xf>
    <xf numFmtId="166" fontId="13" fillId="5" borderId="21" xfId="0" applyNumberFormat="1" applyFont="1" applyFill="1" applyBorder="1" applyAlignment="1">
      <alignment horizontal="right"/>
    </xf>
    <xf numFmtId="0" fontId="9" fillId="5" borderId="35" xfId="0" applyFont="1" applyFill="1" applyBorder="1" applyAlignment="1">
      <alignment horizontal="left"/>
    </xf>
    <xf numFmtId="0" fontId="9" fillId="5" borderId="54" xfId="0" applyFont="1" applyFill="1" applyBorder="1" applyAlignment="1">
      <alignment horizontal="left"/>
    </xf>
    <xf numFmtId="0" fontId="9" fillId="5" borderId="36" xfId="0" applyFont="1" applyFill="1" applyBorder="1" applyAlignment="1">
      <alignment horizontal="left"/>
    </xf>
    <xf numFmtId="0" fontId="9" fillId="2" borderId="2" xfId="0" applyFont="1" applyFill="1" applyBorder="1" applyAlignment="1" applyProtection="1">
      <alignment horizontal="center"/>
      <protection locked="0"/>
    </xf>
    <xf numFmtId="0" fontId="9" fillId="2" borderId="9" xfId="0" applyFont="1" applyFill="1" applyBorder="1" applyAlignment="1" applyProtection="1">
      <alignment horizontal="center"/>
      <protection locked="0"/>
    </xf>
    <xf numFmtId="0" fontId="9" fillId="2" borderId="3" xfId="0" applyFont="1" applyFill="1" applyBorder="1" applyAlignment="1" applyProtection="1">
      <alignment horizontal="center"/>
      <protection locked="0"/>
    </xf>
    <xf numFmtId="164" fontId="10" fillId="5" borderId="22" xfId="0" applyNumberFormat="1" applyFont="1" applyFill="1" applyBorder="1" applyAlignment="1">
      <alignment horizontal="right"/>
    </xf>
    <xf numFmtId="164" fontId="10" fillId="5" borderId="15" xfId="0" applyNumberFormat="1" applyFont="1" applyFill="1" applyBorder="1" applyAlignment="1">
      <alignment horizontal="right"/>
    </xf>
    <xf numFmtId="4" fontId="10" fillId="5" borderId="2" xfId="0" applyNumberFormat="1" applyFont="1" applyFill="1" applyBorder="1" applyAlignment="1">
      <alignment horizontal="right" vertical="center" wrapText="1"/>
    </xf>
    <xf numFmtId="4" fontId="10" fillId="5" borderId="9" xfId="0" applyNumberFormat="1" applyFont="1" applyFill="1" applyBorder="1" applyAlignment="1">
      <alignment horizontal="right" vertical="center" wrapText="1"/>
    </xf>
    <xf numFmtId="4" fontId="10" fillId="5" borderId="51" xfId="0" applyNumberFormat="1" applyFont="1" applyFill="1" applyBorder="1" applyAlignment="1">
      <alignment horizontal="right" vertical="center" wrapText="1"/>
    </xf>
    <xf numFmtId="0" fontId="7" fillId="4" borderId="0" xfId="0" applyFont="1" applyFill="1" applyAlignment="1">
      <alignment horizontal="center" wrapText="1"/>
    </xf>
    <xf numFmtId="166" fontId="10" fillId="5" borderId="44" xfId="0" applyNumberFormat="1" applyFont="1" applyFill="1" applyBorder="1" applyAlignment="1">
      <alignment horizontal="right" vertical="center" wrapText="1"/>
    </xf>
    <xf numFmtId="166" fontId="10" fillId="5" borderId="6" xfId="0" applyNumberFormat="1" applyFont="1" applyFill="1" applyBorder="1" applyAlignment="1">
      <alignment horizontal="right" vertical="center" wrapText="1"/>
    </xf>
    <xf numFmtId="166" fontId="10" fillId="5" borderId="48" xfId="0" applyNumberFormat="1" applyFont="1" applyFill="1" applyBorder="1" applyAlignment="1">
      <alignment horizontal="right" vertical="center" wrapText="1"/>
    </xf>
    <xf numFmtId="0" fontId="8" fillId="2" borderId="0" xfId="0" applyFont="1" applyFill="1" applyAlignment="1">
      <alignment horizontal="center" vertical="center"/>
    </xf>
    <xf numFmtId="0" fontId="9" fillId="5" borderId="1" xfId="0" applyFont="1" applyFill="1" applyBorder="1" applyAlignment="1">
      <alignment horizontal="center"/>
    </xf>
    <xf numFmtId="0" fontId="10" fillId="2" borderId="0" xfId="0" applyFont="1" applyFill="1" applyAlignment="1">
      <alignment horizontal="center"/>
    </xf>
    <xf numFmtId="0" fontId="9" fillId="2" borderId="1" xfId="0" applyFont="1" applyFill="1" applyBorder="1" applyAlignment="1" applyProtection="1">
      <alignment horizontal="center"/>
      <protection locked="0"/>
    </xf>
    <xf numFmtId="0" fontId="10" fillId="3" borderId="0" xfId="0" applyFont="1" applyFill="1" applyAlignment="1">
      <alignment horizontal="center"/>
    </xf>
    <xf numFmtId="0" fontId="23" fillId="5" borderId="0" xfId="5" applyFont="1" applyFill="1" applyAlignment="1">
      <alignment horizontal="center"/>
    </xf>
    <xf numFmtId="0" fontId="24" fillId="5" borderId="14" xfId="5" applyFont="1" applyFill="1" applyBorder="1" applyAlignment="1">
      <alignment horizontal="left" wrapText="1"/>
    </xf>
    <xf numFmtId="0" fontId="24" fillId="5" borderId="22" xfId="5" applyFont="1" applyFill="1" applyBorder="1" applyAlignment="1">
      <alignment horizontal="left" wrapText="1"/>
    </xf>
    <xf numFmtId="0" fontId="24" fillId="5" borderId="15" xfId="5" applyFont="1" applyFill="1" applyBorder="1" applyAlignment="1">
      <alignment horizontal="left" wrapText="1"/>
    </xf>
    <xf numFmtId="0" fontId="22" fillId="5" borderId="10" xfId="5" applyFont="1" applyFill="1" applyBorder="1" applyAlignment="1">
      <alignment horizontal="center" wrapText="1"/>
    </xf>
    <xf numFmtId="0" fontId="22" fillId="5" borderId="11" xfId="5" applyFont="1" applyFill="1" applyBorder="1" applyAlignment="1">
      <alignment horizontal="center" wrapText="1"/>
    </xf>
    <xf numFmtId="0" fontId="22" fillId="5" borderId="12" xfId="5" applyFont="1" applyFill="1" applyBorder="1" applyAlignment="1">
      <alignment horizontal="center" wrapText="1"/>
    </xf>
    <xf numFmtId="0" fontId="24" fillId="5" borderId="13" xfId="5" applyFont="1" applyFill="1" applyBorder="1" applyAlignment="1">
      <alignment horizontal="center" wrapText="1"/>
    </xf>
    <xf numFmtId="0" fontId="24" fillId="5" borderId="19" xfId="5" applyFont="1" applyFill="1" applyBorder="1" applyAlignment="1">
      <alignment horizontal="center" wrapText="1"/>
    </xf>
    <xf numFmtId="0" fontId="25" fillId="5" borderId="13" xfId="5" applyFont="1" applyFill="1" applyBorder="1" applyAlignment="1">
      <alignment horizontal="center" wrapText="1"/>
    </xf>
    <xf numFmtId="0" fontId="25" fillId="5" borderId="19" xfId="5" applyFont="1" applyFill="1" applyBorder="1" applyAlignment="1">
      <alignment horizontal="center" wrapText="1"/>
    </xf>
    <xf numFmtId="0" fontId="24" fillId="5" borderId="14" xfId="5" applyFont="1" applyFill="1" applyBorder="1" applyAlignment="1">
      <alignment horizontal="center" wrapText="1"/>
    </xf>
    <xf numFmtId="0" fontId="24" fillId="5" borderId="15" xfId="5" applyFont="1" applyFill="1" applyBorder="1" applyAlignment="1">
      <alignment horizontal="center" wrapText="1"/>
    </xf>
    <xf numFmtId="169" fontId="24" fillId="5" borderId="14" xfId="5" applyNumberFormat="1" applyFont="1" applyFill="1" applyBorder="1" applyAlignment="1">
      <alignment horizontal="center" wrapText="1"/>
    </xf>
    <xf numFmtId="169" fontId="24" fillId="5" borderId="15" xfId="5" applyNumberFormat="1" applyFont="1" applyFill="1" applyBorder="1" applyAlignment="1">
      <alignment horizontal="center" wrapText="1"/>
    </xf>
    <xf numFmtId="169" fontId="24" fillId="5" borderId="17" xfId="5" applyNumberFormat="1" applyFont="1" applyFill="1" applyBorder="1" applyAlignment="1">
      <alignment horizontal="center" wrapText="1"/>
    </xf>
    <xf numFmtId="169" fontId="24" fillId="5" borderId="18" xfId="5" applyNumberFormat="1" applyFont="1" applyFill="1" applyBorder="1" applyAlignment="1">
      <alignment horizontal="center" wrapText="1"/>
    </xf>
    <xf numFmtId="169" fontId="24" fillId="5" borderId="13" xfId="5" applyNumberFormat="1" applyFont="1" applyFill="1" applyBorder="1" applyAlignment="1">
      <alignment horizontal="center" wrapText="1"/>
    </xf>
    <xf numFmtId="169" fontId="24" fillId="5" borderId="19" xfId="5" applyNumberFormat="1" applyFont="1" applyFill="1" applyBorder="1" applyAlignment="1">
      <alignment horizontal="center" wrapText="1"/>
    </xf>
    <xf numFmtId="1" fontId="14" fillId="2" borderId="0" xfId="0" applyNumberFormat="1" applyFont="1" applyFill="1" applyAlignment="1">
      <alignment horizontal="right"/>
    </xf>
  </cellXfs>
  <cellStyles count="9">
    <cellStyle name="Hiperlink 2" xfId="2" xr:uid="{00000000-0005-0000-0000-000000000000}"/>
    <cellStyle name="Moeda 2" xfId="3" xr:uid="{00000000-0005-0000-0000-000001000000}"/>
    <cellStyle name="Moeda 3" xfId="6" xr:uid="{00000000-0005-0000-0000-000002000000}"/>
    <cellStyle name="Normal" xfId="0" builtinId="0"/>
    <cellStyle name="Normal 2" xfId="1" xr:uid="{00000000-0005-0000-0000-000004000000}"/>
    <cellStyle name="Normal 3" xfId="5" xr:uid="{00000000-0005-0000-0000-000005000000}"/>
    <cellStyle name="Porcentagem" xfId="8" builtinId="5"/>
    <cellStyle name="Vírgula 2" xfId="4" xr:uid="{00000000-0005-0000-0000-000007000000}"/>
    <cellStyle name="Vírgula 3" xfId="7" xr:uid="{00000000-0005-0000-0000-000008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22" fmlaLink="Fórmulas!D5" fmlaRange="Fórmulas!C4:C6" noThreeD="1" sel="2" val="0"/>
</file>

<file path=xl/ctrlProps/ctrlProp10.xml><?xml version="1.0" encoding="utf-8"?>
<formControlPr xmlns="http://schemas.microsoft.com/office/spreadsheetml/2009/9/main" objectType="Drop" dropStyle="combo" dx="22" fmlaLink="Fórmulas!D59" fmlaRange="Fórmulas!C58:C60" noThreeD="1" sel="2" val="0"/>
</file>

<file path=xl/ctrlProps/ctrlProp100.xml><?xml version="1.0" encoding="utf-8"?>
<formControlPr xmlns="http://schemas.microsoft.com/office/spreadsheetml/2009/9/main" objectType="Drop" dropStyle="combo" dx="22" fmlaLink="Fórmulas!P43" fmlaRange="Fórmulas!O43:O45" noThreeD="1" sel="2" val="0"/>
</file>

<file path=xl/ctrlProps/ctrlProp101.xml><?xml version="1.0" encoding="utf-8"?>
<formControlPr xmlns="http://schemas.microsoft.com/office/spreadsheetml/2009/9/main" objectType="Drop" dropStyle="combo" dx="22" fmlaLink="Fórmulas!P52" fmlaRange="Fórmulas!O52:O55" noThreeD="1" sel="3" val="0"/>
</file>

<file path=xl/ctrlProps/ctrlProp102.xml><?xml version="1.0" encoding="utf-8"?>
<formControlPr xmlns="http://schemas.microsoft.com/office/spreadsheetml/2009/9/main" objectType="Drop" dropStyle="combo" dx="22" fmlaLink="Fórmulas!P56" fmlaRange="Fórmulas!O56:O58" noThreeD="1" sel="1" val="0"/>
</file>

<file path=xl/ctrlProps/ctrlProp11.xml><?xml version="1.0" encoding="utf-8"?>
<formControlPr xmlns="http://schemas.microsoft.com/office/spreadsheetml/2009/9/main" objectType="Drop" dropStyle="combo" dx="22" fmlaLink="Fórmulas!D7" fmlaRange="Fórmulas!C7:C9" noThreeD="1" sel="2" val="0"/>
</file>

<file path=xl/ctrlProps/ctrlProp12.xml><?xml version="1.0" encoding="utf-8"?>
<formControlPr xmlns="http://schemas.microsoft.com/office/spreadsheetml/2009/9/main" objectType="Drop" dropStyle="combo" dx="22" fmlaLink="Fórmulas!D10" fmlaRange="Fórmulas!C10:C12" noThreeD="1" sel="2" val="0"/>
</file>

<file path=xl/ctrlProps/ctrlProp13.xml><?xml version="1.0" encoding="utf-8"?>
<formControlPr xmlns="http://schemas.microsoft.com/office/spreadsheetml/2009/9/main" objectType="Drop" dropStyle="combo" dx="22" fmlaLink="Fórmulas!D16" fmlaRange="Fórmulas!C16:C18" noThreeD="1" sel="2" val="0"/>
</file>

<file path=xl/ctrlProps/ctrlProp14.xml><?xml version="1.0" encoding="utf-8"?>
<formControlPr xmlns="http://schemas.microsoft.com/office/spreadsheetml/2009/9/main" objectType="Drop" dropStyle="combo" dx="22" fmlaLink="Fórmulas!D13" fmlaRange="Fórmulas!C13:C15" noThreeD="1" sel="2" val="0"/>
</file>

<file path=xl/ctrlProps/ctrlProp15.xml><?xml version="1.0" encoding="utf-8"?>
<formControlPr xmlns="http://schemas.microsoft.com/office/spreadsheetml/2009/9/main" objectType="Drop" dropStyle="combo" dx="22" fmlaLink="Fórmulas!D28" fmlaRange="Fórmulas!C28:C30" noThreeD="1" sel="2" val="0"/>
</file>

<file path=xl/ctrlProps/ctrlProp16.xml><?xml version="1.0" encoding="utf-8"?>
<formControlPr xmlns="http://schemas.microsoft.com/office/spreadsheetml/2009/9/main" objectType="Drop" dropStyle="combo" dx="22" fmlaLink="Fórmulas!D31" fmlaRange="Fórmulas!C31:C33" noThreeD="1" sel="2" val="0"/>
</file>

<file path=xl/ctrlProps/ctrlProp17.xml><?xml version="1.0" encoding="utf-8"?>
<formControlPr xmlns="http://schemas.microsoft.com/office/spreadsheetml/2009/9/main" objectType="Drop" dropStyle="combo" dx="22" fmlaLink="Fórmulas!D34" fmlaRange="Fórmulas!C34:C36" noThreeD="1" sel="2" val="0"/>
</file>

<file path=xl/ctrlProps/ctrlProp18.xml><?xml version="1.0" encoding="utf-8"?>
<formControlPr xmlns="http://schemas.microsoft.com/office/spreadsheetml/2009/9/main" objectType="Drop" dropStyle="combo" dx="22" fmlaLink="Fórmulas!D26" fmlaRange="Fórmulas!C25:C27" noThreeD="1" sel="2" val="0"/>
</file>

<file path=xl/ctrlProps/ctrlProp19.xml><?xml version="1.0" encoding="utf-8"?>
<formControlPr xmlns="http://schemas.microsoft.com/office/spreadsheetml/2009/9/main" objectType="Drop" dropStyle="combo" dx="22" fmlaLink="Fórmulas!D37" fmlaRange="Fórmulas!C37:C39" noThreeD="1" sel="2" val="0"/>
</file>

<file path=xl/ctrlProps/ctrlProp2.xml><?xml version="1.0" encoding="utf-8"?>
<formControlPr xmlns="http://schemas.microsoft.com/office/spreadsheetml/2009/9/main" objectType="Drop" dropStyle="combo" dx="22" fmlaLink="Fórmulas!D19" fmlaRange="Fórmulas!C19:C21" noThreeD="1" sel="2" val="0"/>
</file>

<file path=xl/ctrlProps/ctrlProp20.xml><?xml version="1.0" encoding="utf-8"?>
<formControlPr xmlns="http://schemas.microsoft.com/office/spreadsheetml/2009/9/main" objectType="Drop" dropStyle="combo" dx="22" fmlaLink="Fórmulas!D27" fmlaRange="Fórmulas!C25:C27" noThreeD="1" sel="2" val="0"/>
</file>

<file path=xl/ctrlProps/ctrlProp21.xml><?xml version="1.0" encoding="utf-8"?>
<formControlPr xmlns="http://schemas.microsoft.com/office/spreadsheetml/2009/9/main" objectType="Drop" dropStyle="combo" dx="22" fmlaLink="Fórmulas!D43" fmlaRange="Fórmulas!C43:C45" noThreeD="1" sel="2" val="0"/>
</file>

<file path=xl/ctrlProps/ctrlProp22.xml><?xml version="1.0" encoding="utf-8"?>
<formControlPr xmlns="http://schemas.microsoft.com/office/spreadsheetml/2009/9/main" objectType="Drop" dropStyle="combo" dx="22" fmlaLink="Fórmulas!D8" fmlaRange="Fórmulas!C7:C9" noThreeD="1" sel="2" val="0"/>
</file>

<file path=xl/ctrlProps/ctrlProp23.xml><?xml version="1.0" encoding="utf-8"?>
<formControlPr xmlns="http://schemas.microsoft.com/office/spreadsheetml/2009/9/main" objectType="Drop" dropStyle="combo" dx="22" fmlaLink="Fórmulas!D25" fmlaRange="Fórmulas!C25:C27" noThreeD="1" sel="2" val="0"/>
</file>

<file path=xl/ctrlProps/ctrlProp24.xml><?xml version="1.0" encoding="utf-8"?>
<formControlPr xmlns="http://schemas.microsoft.com/office/spreadsheetml/2009/9/main" objectType="Drop" dropStyle="combo" dx="22" fmlaLink="Fórmulas!D20" fmlaRange="Fórmulas!C19:C21" noThreeD="1" sel="2" val="0"/>
</file>

<file path=xl/ctrlProps/ctrlProp25.xml><?xml version="1.0" encoding="utf-8"?>
<formControlPr xmlns="http://schemas.microsoft.com/office/spreadsheetml/2009/9/main" objectType="Drop" dropStyle="combo" dx="22" fmlaLink="Fórmulas!D14" fmlaRange="Fórmulas!C13:C15" noThreeD="1" sel="2" val="0"/>
</file>

<file path=xl/ctrlProps/ctrlProp26.xml><?xml version="1.0" encoding="utf-8"?>
<formControlPr xmlns="http://schemas.microsoft.com/office/spreadsheetml/2009/9/main" objectType="Drop" dropStyle="combo" dx="22" fmlaLink="Fórmulas!D46" fmlaRange="Fórmulas!C46:C48" noThreeD="1" sel="2" val="0"/>
</file>

<file path=xl/ctrlProps/ctrlProp27.xml><?xml version="1.0" encoding="utf-8"?>
<formControlPr xmlns="http://schemas.microsoft.com/office/spreadsheetml/2009/9/main" objectType="Drop" dropStyle="combo" dx="22" fmlaLink="Fórmulas!D49" fmlaRange="Fórmulas!C49:C51" noThreeD="1" sel="2" val="0"/>
</file>

<file path=xl/ctrlProps/ctrlProp28.xml><?xml version="1.0" encoding="utf-8"?>
<formControlPr xmlns="http://schemas.microsoft.com/office/spreadsheetml/2009/9/main" objectType="Drop" dropStyle="combo" dx="22" fmlaLink="Fórmulas!D52" fmlaRange="Fórmulas!C52:C54" noThreeD="1" sel="2" val="0"/>
</file>

<file path=xl/ctrlProps/ctrlProp29.xml><?xml version="1.0" encoding="utf-8"?>
<formControlPr xmlns="http://schemas.microsoft.com/office/spreadsheetml/2009/9/main" objectType="Drop" dropStyle="combo" dx="22" fmlaLink="Fórmulas!D55" fmlaRange="Fórmulas!C55:C57" noThreeD="1" sel="2" val="0"/>
</file>

<file path=xl/ctrlProps/ctrlProp3.xml><?xml version="1.0" encoding="utf-8"?>
<formControlPr xmlns="http://schemas.microsoft.com/office/spreadsheetml/2009/9/main" objectType="Drop" dropStyle="combo" dx="22" fmlaLink="Fórmulas!D22" fmlaRange="Fórmulas!C22:C24" noThreeD="1" sel="2" val="0"/>
</file>

<file path=xl/ctrlProps/ctrlProp30.xml><?xml version="1.0" encoding="utf-8"?>
<formControlPr xmlns="http://schemas.microsoft.com/office/spreadsheetml/2009/9/main" objectType="Drop" dropStyle="combo" dx="22" fmlaLink="Fórmulas!D58" fmlaRange="Fórmulas!C58:C60" noThreeD="1" sel="2" val="0"/>
</file>

<file path=xl/ctrlProps/ctrlProp31.xml><?xml version="1.0" encoding="utf-8"?>
<formControlPr xmlns="http://schemas.microsoft.com/office/spreadsheetml/2009/9/main" objectType="Drop" dropStyle="combo" dx="22" fmlaLink="Fórmulas!J4" fmlaRange="Fórmulas!I1:I3" noThreeD="1" sel="3" val="0"/>
</file>

<file path=xl/ctrlProps/ctrlProp32.xml><?xml version="1.0" encoding="utf-8"?>
<formControlPr xmlns="http://schemas.microsoft.com/office/spreadsheetml/2009/9/main" objectType="Drop" dropStyle="combo" dx="22" fmlaLink="Fórmulas!J6" fmlaRange="Fórmulas!I1:I3" noThreeD="1" sel="3" val="0"/>
</file>

<file path=xl/ctrlProps/ctrlProp33.xml><?xml version="1.0" encoding="utf-8"?>
<formControlPr xmlns="http://schemas.microsoft.com/office/spreadsheetml/2009/9/main" objectType="Drop" dropStyle="combo" dx="22" fmlaLink="Fórmulas!J8" fmlaRange="Fórmulas!I1:I3" noThreeD="1" sel="3" val="0"/>
</file>

<file path=xl/ctrlProps/ctrlProp34.xml><?xml version="1.0" encoding="utf-8"?>
<formControlPr xmlns="http://schemas.microsoft.com/office/spreadsheetml/2009/9/main" objectType="Drop" dropStyle="combo" dx="22" fmlaLink="Fórmulas!J9" fmlaRange="Fórmulas!I1:I3" noThreeD="1" sel="3" val="0"/>
</file>

<file path=xl/ctrlProps/ctrlProp35.xml><?xml version="1.0" encoding="utf-8"?>
<formControlPr xmlns="http://schemas.microsoft.com/office/spreadsheetml/2009/9/main" objectType="Drop" dropStyle="combo" dx="22" fmlaLink="Fórmulas!J12" fmlaRange="Fórmulas!I1:I3" noThreeD="1" sel="3" val="0"/>
</file>

<file path=xl/ctrlProps/ctrlProp36.xml><?xml version="1.0" encoding="utf-8"?>
<formControlPr xmlns="http://schemas.microsoft.com/office/spreadsheetml/2009/9/main" objectType="Drop" dropStyle="combo" dx="22" fmlaLink="Fórmulas!J21" fmlaRange="Fórmulas!I1:I3" noThreeD="1" sel="3" val="0"/>
</file>

<file path=xl/ctrlProps/ctrlProp37.xml><?xml version="1.0" encoding="utf-8"?>
<formControlPr xmlns="http://schemas.microsoft.com/office/spreadsheetml/2009/9/main" objectType="Drop" dropStyle="combo" dx="22" fmlaLink="Fórmulas!J23" fmlaRange="Fórmulas!I1:I3" noThreeD="1" sel="3" val="0"/>
</file>

<file path=xl/ctrlProps/ctrlProp38.xml><?xml version="1.0" encoding="utf-8"?>
<formControlPr xmlns="http://schemas.microsoft.com/office/spreadsheetml/2009/9/main" objectType="Drop" dropStyle="combo" dx="22" fmlaLink="Fórmulas!P3" fmlaRange="Fórmulas!O1:O3" noThreeD="1" sel="3" val="0"/>
</file>

<file path=xl/ctrlProps/ctrlProp39.xml><?xml version="1.0" encoding="utf-8"?>
<formControlPr xmlns="http://schemas.microsoft.com/office/spreadsheetml/2009/9/main" objectType="Drop" dropStyle="combo" dx="22" fmlaLink="Fórmulas!P5" fmlaRange="Fórmulas!O1:O3" noThreeD="1" sel="3" val="0"/>
</file>

<file path=xl/ctrlProps/ctrlProp4.xml><?xml version="1.0" encoding="utf-8"?>
<formControlPr xmlns="http://schemas.microsoft.com/office/spreadsheetml/2009/9/main" objectType="Drop" dropStyle="combo" dx="22" fmlaLink="Fórmulas!D35" fmlaRange="Fórmulas!C34:C36" noThreeD="1" sel="2" val="0"/>
</file>

<file path=xl/ctrlProps/ctrlProp40.xml><?xml version="1.0" encoding="utf-8"?>
<formControlPr xmlns="http://schemas.microsoft.com/office/spreadsheetml/2009/9/main" objectType="Drop" dropStyle="combo" dx="22" fmlaLink="Fórmulas!P7" fmlaRange="Fórmulas!O1:O3" noThreeD="1" sel="3" val="0"/>
</file>

<file path=xl/ctrlProps/ctrlProp41.xml><?xml version="1.0" encoding="utf-8"?>
<formControlPr xmlns="http://schemas.microsoft.com/office/spreadsheetml/2009/9/main" objectType="Drop" dropStyle="combo" dx="22" fmlaLink="Fórmulas!P10" fmlaRange="Fórmulas!O1:O3" noThreeD="1" sel="3" val="0"/>
</file>

<file path=xl/ctrlProps/ctrlProp42.xml><?xml version="1.0" encoding="utf-8"?>
<formControlPr xmlns="http://schemas.microsoft.com/office/spreadsheetml/2009/9/main" objectType="Drop" dropStyle="combo" dx="22" fmlaLink="Fórmulas!P11" fmlaRange="Fórmulas!O1:O3" noThreeD="1" sel="3" val="0"/>
</file>

<file path=xl/ctrlProps/ctrlProp43.xml><?xml version="1.0" encoding="utf-8"?>
<formControlPr xmlns="http://schemas.microsoft.com/office/spreadsheetml/2009/9/main" objectType="Drop" dropStyle="combo" dx="22" fmlaLink="Fórmulas!P13" fmlaRange="Fórmulas!O1:O3" noThreeD="1" sel="3" val="0"/>
</file>

<file path=xl/ctrlProps/ctrlProp44.xml><?xml version="1.0" encoding="utf-8"?>
<formControlPr xmlns="http://schemas.microsoft.com/office/spreadsheetml/2009/9/main" objectType="Drop" dropStyle="combo" dx="22" fmlaLink="Fórmulas!P14" fmlaRange="Fórmulas!O1:O3" noThreeD="1" sel="3" val="0"/>
</file>

<file path=xl/ctrlProps/ctrlProp45.xml><?xml version="1.0" encoding="utf-8"?>
<formControlPr xmlns="http://schemas.microsoft.com/office/spreadsheetml/2009/9/main" objectType="Drop" dropStyle="combo" dx="22" fmlaLink="Fórmulas!P15" fmlaRange="Fórmulas!O1:O3" noThreeD="1" sel="3" val="0"/>
</file>

<file path=xl/ctrlProps/ctrlProp46.xml><?xml version="1.0" encoding="utf-8"?>
<formControlPr xmlns="http://schemas.microsoft.com/office/spreadsheetml/2009/9/main" objectType="Drop" dropStyle="combo" dx="22" fmlaLink="Fórmulas!P17" fmlaRange="Fórmulas!O1:O3" noThreeD="1" sel="3" val="0"/>
</file>

<file path=xl/ctrlProps/ctrlProp47.xml><?xml version="1.0" encoding="utf-8"?>
<formControlPr xmlns="http://schemas.microsoft.com/office/spreadsheetml/2009/9/main" objectType="Drop" dropStyle="combo" dx="22" fmlaLink="Fórmulas!P18" fmlaRange="Fórmulas!O1:O3" noThreeD="1" sel="3" val="0"/>
</file>

<file path=xl/ctrlProps/ctrlProp48.xml><?xml version="1.0" encoding="utf-8"?>
<formControlPr xmlns="http://schemas.microsoft.com/office/spreadsheetml/2009/9/main" objectType="Drop" dropStyle="combo" dx="22" fmlaLink="Fórmulas!P19" fmlaRange="Fórmulas!O1:O3" noThreeD="1" sel="3" val="0"/>
</file>

<file path=xl/ctrlProps/ctrlProp49.xml><?xml version="1.0" encoding="utf-8"?>
<formControlPr xmlns="http://schemas.microsoft.com/office/spreadsheetml/2009/9/main" objectType="Drop" dropStyle="combo" dx="22" fmlaLink="Fórmulas!P20" fmlaRange="Fórmulas!O1:O3" noThreeD="1" sel="3" val="0"/>
</file>

<file path=xl/ctrlProps/ctrlProp5.xml><?xml version="1.0" encoding="utf-8"?>
<formControlPr xmlns="http://schemas.microsoft.com/office/spreadsheetml/2009/9/main" objectType="Drop" dropStyle="combo" dx="22" fmlaLink="Fórmulas!D36" fmlaRange="Fórmulas!C34:C36" noThreeD="1" sel="2" val="0"/>
</file>

<file path=xl/ctrlProps/ctrlProp50.xml><?xml version="1.0" encoding="utf-8"?>
<formControlPr xmlns="http://schemas.microsoft.com/office/spreadsheetml/2009/9/main" objectType="Drop" dropStyle="combo" dx="22" fmlaLink="Fórmulas!P22" fmlaRange="Fórmulas!O1:O3" noThreeD="1" sel="3" val="0"/>
</file>

<file path=xl/ctrlProps/ctrlProp51.xml><?xml version="1.0" encoding="utf-8"?>
<formControlPr xmlns="http://schemas.microsoft.com/office/spreadsheetml/2009/9/main" objectType="Drop" dropStyle="combo" dx="22" fmlaLink="Fórmulas!P24" fmlaRange="Fórmulas!O1:O3" noThreeD="1" sel="3" val="0"/>
</file>

<file path=xl/ctrlProps/ctrlProp52.xml><?xml version="1.0" encoding="utf-8"?>
<formControlPr xmlns="http://schemas.microsoft.com/office/spreadsheetml/2009/9/main" objectType="Drop" dropStyle="combo" dx="22" fmlaLink="Fórmulas!P25" fmlaRange="Fórmulas!O1:O3" noThreeD="1" sel="3" val="0"/>
</file>

<file path=xl/ctrlProps/ctrlProp53.xml><?xml version="1.0" encoding="utf-8"?>
<formControlPr xmlns="http://schemas.microsoft.com/office/spreadsheetml/2009/9/main" objectType="Drop" dropStyle="combo" dx="22" fmlaLink="Fórmulas!P26" fmlaRange="Fórmulas!O1:O3" noThreeD="1" sel="3" val="0"/>
</file>

<file path=xl/ctrlProps/ctrlProp54.xml><?xml version="1.0" encoding="utf-8"?>
<formControlPr xmlns="http://schemas.microsoft.com/office/spreadsheetml/2009/9/main" objectType="Drop" dropStyle="combo" dx="22" fmlaLink="Fórmulas!P27" fmlaRange="Fórmulas!O1:O3" noThreeD="1" sel="3" val="0"/>
</file>

<file path=xl/ctrlProps/ctrlProp55.xml><?xml version="1.0" encoding="utf-8"?>
<formControlPr xmlns="http://schemas.microsoft.com/office/spreadsheetml/2009/9/main" objectType="Drop" dropStyle="combo" dx="22" fmlaLink="Fórmulas!P28" fmlaRange="Fórmulas!O1:O3" noThreeD="1" sel="3" val="0"/>
</file>

<file path=xl/ctrlProps/ctrlProp56.xml><?xml version="1.0" encoding="utf-8"?>
<formControlPr xmlns="http://schemas.microsoft.com/office/spreadsheetml/2009/9/main" objectType="Drop" dropStyle="combo" dx="22" fmlaLink="Fórmulas!P29" fmlaRange="Fórmulas!O1:O3" noThreeD="1" sel="3" val="0"/>
</file>

<file path=xl/ctrlProps/ctrlProp57.xml><?xml version="1.0" encoding="utf-8"?>
<formControlPr xmlns="http://schemas.microsoft.com/office/spreadsheetml/2009/9/main" objectType="Drop" dropStyle="combo" dx="22" fmlaLink="Fórmulas!P30" fmlaRange="Fórmulas!O1:O3" noThreeD="1" sel="3" val="0"/>
</file>

<file path=xl/ctrlProps/ctrlProp58.xml><?xml version="1.0" encoding="utf-8"?>
<formControlPr xmlns="http://schemas.microsoft.com/office/spreadsheetml/2009/9/main" objectType="Drop" dropStyle="combo" dx="22" fmlaLink="Fórmulas!P31" fmlaRange="Fórmulas!O1:O3" noThreeD="1" sel="3" val="0"/>
</file>

<file path=xl/ctrlProps/ctrlProp59.xml><?xml version="1.0" encoding="utf-8"?>
<formControlPr xmlns="http://schemas.microsoft.com/office/spreadsheetml/2009/9/main" objectType="Drop" dropStyle="combo" dx="22" fmlaLink="Fórmulas!P32" fmlaRange="Fórmulas!O1:O3" noThreeD="1" sel="3" val="0"/>
</file>

<file path=xl/ctrlProps/ctrlProp6.xml><?xml version="1.0" encoding="utf-8"?>
<formControlPr xmlns="http://schemas.microsoft.com/office/spreadsheetml/2009/9/main" objectType="Drop" dropStyle="combo" dx="22" fmlaLink="Fórmulas!D40" fmlaRange="Fórmulas!C40:C42" noThreeD="1" sel="2" val="0"/>
</file>

<file path=xl/ctrlProps/ctrlProp60.xml><?xml version="1.0" encoding="utf-8"?>
<formControlPr xmlns="http://schemas.microsoft.com/office/spreadsheetml/2009/9/main" objectType="Drop" dropStyle="combo" dx="22" fmlaLink="Fórmulas!J40" fmlaRange="Fórmulas!I40:I42" noThreeD="1" sel="3" val="0"/>
</file>

<file path=xl/ctrlProps/ctrlProp61.xml><?xml version="1.0" encoding="utf-8"?>
<formControlPr xmlns="http://schemas.microsoft.com/office/spreadsheetml/2009/9/main" objectType="Drop" dropStyle="combo" dx="22" fmlaLink="Fórmulas!J43" fmlaRange="Fórmulas!I43:I45" noThreeD="1" sel="3" val="0"/>
</file>

<file path=xl/ctrlProps/ctrlProp62.xml><?xml version="1.0" encoding="utf-8"?>
<formControlPr xmlns="http://schemas.microsoft.com/office/spreadsheetml/2009/9/main" objectType="Drop" dropStyle="combo" dx="22" fmlaLink="Fórmulas!J51" fmlaRange="Fórmulas!I47:I51" noThreeD="1" sel="2" val="0"/>
</file>

<file path=xl/ctrlProps/ctrlProp63.xml><?xml version="1.0" encoding="utf-8"?>
<formControlPr xmlns="http://schemas.microsoft.com/office/spreadsheetml/2009/9/main" objectType="Drop" dropStyle="combo" dx="22" fmlaLink="Fórmulas!J52" fmlaRange="Fórmulas!I47:I51" noThreeD="1" sel="2" val="0"/>
</file>

<file path=xl/ctrlProps/ctrlProp64.xml><?xml version="1.0" encoding="utf-8"?>
<formControlPr xmlns="http://schemas.microsoft.com/office/spreadsheetml/2009/9/main" objectType="Drop" dropStyle="combo" dx="22" fmlaLink="Fórmulas!J53" fmlaRange="Fórmulas!I47:I51" noThreeD="1" sel="2" val="0"/>
</file>

<file path=xl/ctrlProps/ctrlProp65.xml><?xml version="1.0" encoding="utf-8"?>
<formControlPr xmlns="http://schemas.microsoft.com/office/spreadsheetml/2009/9/main" objectType="Drop" dropStyle="combo" dx="22" fmlaLink="Fórmulas!J54" fmlaRange="Fórmulas!I47:I51" noThreeD="1" sel="1" val="0"/>
</file>

<file path=xl/ctrlProps/ctrlProp66.xml><?xml version="1.0" encoding="utf-8"?>
<formControlPr xmlns="http://schemas.microsoft.com/office/spreadsheetml/2009/9/main" objectType="Drop" dropStyle="combo" dx="22" fmlaLink="Fórmulas!$J$55" fmlaRange="Fórmulas!I47:I51" noThreeD="1" sel="3" val="0"/>
</file>

<file path=xl/ctrlProps/ctrlProp67.xml><?xml version="1.0" encoding="utf-8"?>
<formControlPr xmlns="http://schemas.microsoft.com/office/spreadsheetml/2009/9/main" objectType="Drop" dropStyle="combo" dx="22" fmlaLink="Fórmulas!J56" fmlaRange="Fórmulas!I47:I51" noThreeD="1" sel="2" val="0"/>
</file>

<file path=xl/ctrlProps/ctrlProp68.xml><?xml version="1.0" encoding="utf-8"?>
<formControlPr xmlns="http://schemas.microsoft.com/office/spreadsheetml/2009/9/main" objectType="Drop" dropStyle="combo" dx="22" fmlaLink="Fórmulas!J57" fmlaRange="Fórmulas!I47:I51" noThreeD="1" sel="2" val="0"/>
</file>

<file path=xl/ctrlProps/ctrlProp69.xml><?xml version="1.0" encoding="utf-8"?>
<formControlPr xmlns="http://schemas.microsoft.com/office/spreadsheetml/2009/9/main" objectType="Drop" dropStyle="combo" dx="22" fmlaLink="Fórmulas!J58" fmlaRange="Fórmulas!I47:I51" noThreeD="1" sel="2" val="0"/>
</file>

<file path=xl/ctrlProps/ctrlProp7.xml><?xml version="1.0" encoding="utf-8"?>
<formControlPr xmlns="http://schemas.microsoft.com/office/spreadsheetml/2009/9/main" objectType="Drop" dropStyle="combo" dx="22" fmlaLink="Fórmulas!D6" fmlaRange="Fórmulas!C4:C6" noThreeD="1" sel="2" val="0"/>
</file>

<file path=xl/ctrlProps/ctrlProp70.xml><?xml version="1.0" encoding="utf-8"?>
<formControlPr xmlns="http://schemas.microsoft.com/office/spreadsheetml/2009/9/main" objectType="Drop" dropStyle="combo" dx="22" fmlaLink="Fórmulas!J59" fmlaRange="Fórmulas!I47:I51" noThreeD="1" sel="2" val="0"/>
</file>

<file path=xl/ctrlProps/ctrlProp71.xml><?xml version="1.0" encoding="utf-8"?>
<formControlPr xmlns="http://schemas.microsoft.com/office/spreadsheetml/2009/9/main" objectType="Drop" dropStyle="combo" dx="22" fmlaLink="Fórmulas!J60" fmlaRange="Fórmulas!I47:I51" noThreeD="1" sel="1" val="0"/>
</file>

<file path=xl/ctrlProps/ctrlProp72.xml><?xml version="1.0" encoding="utf-8"?>
<formControlPr xmlns="http://schemas.microsoft.com/office/spreadsheetml/2009/9/main" objectType="Drop" dropStyle="combo" dx="22" fmlaLink="Fórmulas!J61" fmlaRange="Fórmulas!I47:I51" noThreeD="1" sel="2" val="0"/>
</file>

<file path=xl/ctrlProps/ctrlProp73.xml><?xml version="1.0" encoding="utf-8"?>
<formControlPr xmlns="http://schemas.microsoft.com/office/spreadsheetml/2009/9/main" objectType="Drop" dropStyle="combo" dx="22" fmlaLink="Fórmulas!J62" fmlaRange="Fórmulas!I47:I51" noThreeD="1" sel="2" val="0"/>
</file>

<file path=xl/ctrlProps/ctrlProp74.xml><?xml version="1.0" encoding="utf-8"?>
<formControlPr xmlns="http://schemas.microsoft.com/office/spreadsheetml/2009/9/main" objectType="Drop" dropStyle="combo" dx="22" fmlaLink="Fórmulas!J63" fmlaRange="Fórmulas!I47:I51" noThreeD="1" sel="2" val="0"/>
</file>

<file path=xl/ctrlProps/ctrlProp75.xml><?xml version="1.0" encoding="utf-8"?>
<formControlPr xmlns="http://schemas.microsoft.com/office/spreadsheetml/2009/9/main" objectType="Drop" dropStyle="combo" dx="22" fmlaLink="Fórmulas!J64" fmlaRange="Fórmulas!I47:I51" noThreeD="1" sel="2" val="0"/>
</file>

<file path=xl/ctrlProps/ctrlProp76.xml><?xml version="1.0" encoding="utf-8"?>
<formControlPr xmlns="http://schemas.microsoft.com/office/spreadsheetml/2009/9/main" objectType="Drop" dropStyle="combo" dx="22" fmlaLink="Fórmulas!J65" fmlaRange="Fórmulas!I47:I51" noThreeD="1" sel="2" val="0"/>
</file>

<file path=xl/ctrlProps/ctrlProp77.xml><?xml version="1.0" encoding="utf-8"?>
<formControlPr xmlns="http://schemas.microsoft.com/office/spreadsheetml/2009/9/main" objectType="Drop" dropStyle="combo" dx="22" fmlaLink="Fórmulas!J66" fmlaRange="Fórmulas!I47:I51" noThreeD="1" sel="2" val="0"/>
</file>

<file path=xl/ctrlProps/ctrlProp78.xml><?xml version="1.0" encoding="utf-8"?>
<formControlPr xmlns="http://schemas.microsoft.com/office/spreadsheetml/2009/9/main" objectType="Drop" dropStyle="combo" dx="22" fmlaLink="Fórmulas!J67" fmlaRange="Fórmulas!I47:I51" noThreeD="1" sel="3" val="0"/>
</file>

<file path=xl/ctrlProps/ctrlProp79.xml><?xml version="1.0" encoding="utf-8"?>
<formControlPr xmlns="http://schemas.microsoft.com/office/spreadsheetml/2009/9/main" objectType="Drop" dropStyle="combo" dx="22" fmlaLink="Fórmulas!J68" fmlaRange="Fórmulas!I47:I55" noThreeD="1" sel="5" val="0"/>
</file>

<file path=xl/ctrlProps/ctrlProp8.xml><?xml version="1.0" encoding="utf-8"?>
<formControlPr xmlns="http://schemas.microsoft.com/office/spreadsheetml/2009/9/main" objectType="Drop" dropStyle="combo" dx="22" fmlaLink="Fórmulas!D61" fmlaRange="Fórmulas!C61:C63" noThreeD="1" sel="2" val="0"/>
</file>

<file path=xl/ctrlProps/ctrlProp80.xml><?xml version="1.0" encoding="utf-8"?>
<formControlPr xmlns="http://schemas.microsoft.com/office/spreadsheetml/2009/9/main" objectType="Drop" dropStyle="combo" dx="22" fmlaLink="Fórmulas!J69" fmlaRange="Fórmulas!I47:I55" noThreeD="1" sel="1" val="0"/>
</file>

<file path=xl/ctrlProps/ctrlProp81.xml><?xml version="1.0" encoding="utf-8"?>
<formControlPr xmlns="http://schemas.microsoft.com/office/spreadsheetml/2009/9/main" objectType="Drop" dropStyle="combo" dx="22" fmlaLink="Fórmulas!J70" fmlaRange="Fórmulas!I47:I55" noThreeD="1" sel="2" val="0"/>
</file>

<file path=xl/ctrlProps/ctrlProp82.xml><?xml version="1.0" encoding="utf-8"?>
<formControlPr xmlns="http://schemas.microsoft.com/office/spreadsheetml/2009/9/main" objectType="Drop" dropStyle="combo" dx="22" fmlaLink="Fórmulas!J71" fmlaRange="Fórmulas!I47:I55" noThreeD="1" sel="1" val="0"/>
</file>

<file path=xl/ctrlProps/ctrlProp83.xml><?xml version="1.0" encoding="utf-8"?>
<formControlPr xmlns="http://schemas.microsoft.com/office/spreadsheetml/2009/9/main" objectType="Drop" dropStyle="combo" dx="22" fmlaLink="Fórmulas!J72" fmlaRange="Fórmulas!I47:I55" noThreeD="1" sel="1" val="0"/>
</file>

<file path=xl/ctrlProps/ctrlProp84.xml><?xml version="1.0" encoding="utf-8"?>
<formControlPr xmlns="http://schemas.microsoft.com/office/spreadsheetml/2009/9/main" objectType="Drop" dropStyle="combo" dx="22" fmlaLink="Fórmulas!J73" fmlaRange="Fórmulas!I47:I55" noThreeD="1" sel="2" val="0"/>
</file>

<file path=xl/ctrlProps/ctrlProp85.xml><?xml version="1.0" encoding="utf-8"?>
<formControlPr xmlns="http://schemas.microsoft.com/office/spreadsheetml/2009/9/main" objectType="Drop" dropStyle="combo" dx="22" fmlaLink="Fórmulas!J74" fmlaRange="Fórmulas!I47:I55" noThreeD="1" sel="1" val="0"/>
</file>

<file path=xl/ctrlProps/ctrlProp86.xml><?xml version="1.0" encoding="utf-8"?>
<formControlPr xmlns="http://schemas.microsoft.com/office/spreadsheetml/2009/9/main" objectType="Drop" dropStyle="combo" dx="22" fmlaLink="Fórmulas!J75" fmlaRange="Fórmulas!I47:I55" noThreeD="1" sel="2" val="0"/>
</file>

<file path=xl/ctrlProps/ctrlProp87.xml><?xml version="1.0" encoding="utf-8"?>
<formControlPr xmlns="http://schemas.microsoft.com/office/spreadsheetml/2009/9/main" objectType="Drop" dropStyle="combo" dx="22" fmlaLink="Fórmulas!J76" fmlaRange="Fórmulas!I47:I55" noThreeD="1" sel="9" val="0"/>
</file>

<file path=xl/ctrlProps/ctrlProp88.xml><?xml version="1.0" encoding="utf-8"?>
<formControlPr xmlns="http://schemas.microsoft.com/office/spreadsheetml/2009/9/main" objectType="Drop" dropStyle="combo" dx="22" fmlaLink="Fórmulas!J77" fmlaRange="Fórmulas!I47:I55" noThreeD="1" sel="5" val="0"/>
</file>

<file path=xl/ctrlProps/ctrlProp89.xml><?xml version="1.0" encoding="utf-8"?>
<formControlPr xmlns="http://schemas.microsoft.com/office/spreadsheetml/2009/9/main" objectType="Drop" dropStyle="combo" dx="22" fmlaLink="Fórmulas!J78" fmlaRange="Fórmulas!I47:I55" noThreeD="1" sel="2" val="0"/>
</file>

<file path=xl/ctrlProps/ctrlProp9.xml><?xml version="1.0" encoding="utf-8"?>
<formControlPr xmlns="http://schemas.microsoft.com/office/spreadsheetml/2009/9/main" objectType="Drop" dropStyle="combo" dx="22" fmlaLink="Fórmulas!D64" fmlaRange="Fórmulas!C64:C66" noThreeD="1" sel="2" val="0"/>
</file>

<file path=xl/ctrlProps/ctrlProp90.xml><?xml version="1.0" encoding="utf-8"?>
<formControlPr xmlns="http://schemas.microsoft.com/office/spreadsheetml/2009/9/main" objectType="Drop" dropStyle="combo" dx="22" fmlaLink="Fórmulas!$P$38" fmlaRange="Fórmulas!O38:O41" noThreeD="1" sel="4" val="0"/>
</file>

<file path=xl/ctrlProps/ctrlProp91.xml><?xml version="1.0" encoding="utf-8"?>
<formControlPr xmlns="http://schemas.microsoft.com/office/spreadsheetml/2009/9/main" objectType="Drop" dropStyle="combo" dx="22" fmlaLink="Fórmulas!J80" fmlaRange="Fórmulas!I47:I51" noThreeD="1" sel="5" val="0"/>
</file>

<file path=xl/ctrlProps/ctrlProp92.xml><?xml version="1.0" encoding="utf-8"?>
<formControlPr xmlns="http://schemas.microsoft.com/office/spreadsheetml/2009/9/main" objectType="Drop" dropStyle="combo" dx="22" fmlaLink="Fórmulas!$P$47" fmlaRange="Fórmulas!O47:O50" noThreeD="1" sel="4" val="0"/>
</file>

<file path=xl/ctrlProps/ctrlProp93.xml><?xml version="1.0" encoding="utf-8"?>
<formControlPr xmlns="http://schemas.microsoft.com/office/spreadsheetml/2009/9/main" objectType="Drop" dropStyle="combo" dx="22" fmlaLink="Fórmulas!J82" fmlaRange="Fórmulas!I47:I51" noThreeD="1" sel="5" val="0"/>
</file>

<file path=xl/ctrlProps/ctrlProp94.xml><?xml version="1.0" encoding="utf-8"?>
<formControlPr xmlns="http://schemas.microsoft.com/office/spreadsheetml/2009/9/main" objectType="Drop" dropStyle="combo" dx="22" fmlaLink="Fórmulas!J83" fmlaRange="Fórmulas!I47:I51" noThreeD="1" sel="2" val="0"/>
</file>

<file path=xl/ctrlProps/ctrlProp95.xml><?xml version="1.0" encoding="utf-8"?>
<formControlPr xmlns="http://schemas.microsoft.com/office/spreadsheetml/2009/9/main" objectType="Drop" dropStyle="combo" dx="22" fmlaLink="Fórmulas!J84" fmlaRange="Fórmulas!I47:I51" noThreeD="1" sel="2" val="0"/>
</file>

<file path=xl/ctrlProps/ctrlProp96.xml><?xml version="1.0" encoding="utf-8"?>
<formControlPr xmlns="http://schemas.microsoft.com/office/spreadsheetml/2009/9/main" objectType="Drop" dropStyle="combo" dx="22" fmlaLink="Fórmulas!J85" fmlaRange="Fórmulas!I47:I55" noThreeD="1" sel="7" val="0"/>
</file>

<file path=xl/ctrlProps/ctrlProp97.xml><?xml version="1.0" encoding="utf-8"?>
<formControlPr xmlns="http://schemas.microsoft.com/office/spreadsheetml/2009/9/main" objectType="Drop" dropStyle="combo" dx="22" fmlaLink="Fórmulas!J86" fmlaRange="Fórmulas!I47:I55" noThreeD="1" sel="6" val="0"/>
</file>

<file path=xl/ctrlProps/ctrlProp98.xml><?xml version="1.0" encoding="utf-8"?>
<formControlPr xmlns="http://schemas.microsoft.com/office/spreadsheetml/2009/9/main" objectType="Drop" dropStyle="combo" dx="22" fmlaLink="Fórmulas!P34" fmlaRange="Fórmulas!O34:O36" noThreeD="1" sel="1" val="0"/>
</file>

<file path=xl/ctrlProps/ctrlProp99.xml><?xml version="1.0" encoding="utf-8"?>
<formControlPr xmlns="http://schemas.microsoft.com/office/spreadsheetml/2009/9/main" objectType="Drop" dropStyle="combo" dx="22" fmlaLink="Fórmulas!P12" fmlaRange="Fórmulas!O1:O3" noThreeD="1" sel="3" val="0"/>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2462209</xdr:colOff>
      <xdr:row>0</xdr:row>
      <xdr:rowOff>104598</xdr:rowOff>
    </xdr:from>
    <xdr:ext cx="4173707" cy="357790"/>
    <xdr:sp macro="" textlink="">
      <xdr:nvSpPr>
        <xdr:cNvPr id="2" name="CaixaDeTexto 1">
          <a:extLst>
            <a:ext uri="{FF2B5EF4-FFF2-40B4-BE49-F238E27FC236}">
              <a16:creationId xmlns:a16="http://schemas.microsoft.com/office/drawing/2014/main" id="{00000000-0008-0000-0000-000002000000}"/>
            </a:ext>
          </a:extLst>
        </xdr:cNvPr>
        <xdr:cNvSpPr txBox="1"/>
      </xdr:nvSpPr>
      <xdr:spPr>
        <a:xfrm>
          <a:off x="2727252" y="104598"/>
          <a:ext cx="417370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BR" sz="1800" b="1">
              <a:latin typeface="Arial" panose="020B0604020202020204" pitchFamily="34" charset="0"/>
              <a:cs typeface="Arial" panose="020B0604020202020204" pitchFamily="34" charset="0"/>
            </a:rPr>
            <a:t>Cálculo</a:t>
          </a:r>
          <a:r>
            <a:rPr lang="pt-BR" sz="1800" b="1" baseline="0">
              <a:latin typeface="Arial" panose="020B0604020202020204" pitchFamily="34" charset="0"/>
              <a:cs typeface="Arial" panose="020B0604020202020204" pitchFamily="34" charset="0"/>
            </a:rPr>
            <a:t> da Compensação Ambiental</a:t>
          </a:r>
        </a:p>
      </xdr:txBody>
    </xdr:sp>
    <xdr:clientData/>
  </xdr:oneCellAnchor>
  <xdr:twoCellAnchor editAs="oneCell">
    <xdr:from>
      <xdr:col>1</xdr:col>
      <xdr:colOff>21092</xdr:colOff>
      <xdr:row>0</xdr:row>
      <xdr:rowOff>49695</xdr:rowOff>
    </xdr:from>
    <xdr:to>
      <xdr:col>1</xdr:col>
      <xdr:colOff>571500</xdr:colOff>
      <xdr:row>1</xdr:row>
      <xdr:rowOff>193383</xdr:rowOff>
    </xdr:to>
    <xdr:pic>
      <xdr:nvPicPr>
        <xdr:cNvPr id="5" name="Imagem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576" t="7172" r="7227" b="6849"/>
        <a:stretch/>
      </xdr:blipFill>
      <xdr:spPr bwMode="auto">
        <a:xfrm>
          <a:off x="286135" y="49695"/>
          <a:ext cx="550408" cy="636172"/>
        </a:xfrm>
        <a:prstGeom prst="rect">
          <a:avLst/>
        </a:prstGeom>
        <a:noFill/>
        <a:ln>
          <a:noFill/>
        </a:ln>
        <a:extLst>
          <a:ext uri="{53640926-AAD7-44D8-BBD7-CCE9431645EC}">
            <a14:shadowObscured xmlns:a14="http://schemas.microsoft.com/office/drawing/2010/main"/>
          </a:ext>
        </a:extLst>
      </xdr:spPr>
    </xdr:pic>
    <xdr:clientData/>
  </xdr:twoCellAnchor>
  <xdr:oneCellAnchor>
    <xdr:from>
      <xdr:col>1</xdr:col>
      <xdr:colOff>3072849</xdr:colOff>
      <xdr:row>0</xdr:row>
      <xdr:rowOff>396321</xdr:rowOff>
    </xdr:from>
    <xdr:ext cx="3017621" cy="225446"/>
    <xdr:sp macro="" textlink="">
      <xdr:nvSpPr>
        <xdr:cNvPr id="6" name="CaixaDeTexto 5">
          <a:extLst>
            <a:ext uri="{FF2B5EF4-FFF2-40B4-BE49-F238E27FC236}">
              <a16:creationId xmlns:a16="http://schemas.microsoft.com/office/drawing/2014/main" id="{00000000-0008-0000-0000-000006000000}"/>
            </a:ext>
          </a:extLst>
        </xdr:cNvPr>
        <xdr:cNvSpPr txBox="1"/>
      </xdr:nvSpPr>
      <xdr:spPr>
        <a:xfrm>
          <a:off x="3337892" y="396321"/>
          <a:ext cx="3017621" cy="2254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BR" sz="850">
              <a:solidFill>
                <a:schemeClr val="tx1"/>
              </a:solidFill>
              <a:effectLst/>
              <a:latin typeface="+mn-lt"/>
              <a:ea typeface="+mn-ea"/>
              <a:cs typeface="+mn-cs"/>
            </a:rPr>
            <a:t>Conforme Resolução SEMIL</a:t>
          </a:r>
          <a:r>
            <a:rPr lang="pt-BR" sz="850" baseline="0">
              <a:solidFill>
                <a:schemeClr val="tx1"/>
              </a:solidFill>
              <a:effectLst/>
              <a:latin typeface="+mn-lt"/>
              <a:ea typeface="+mn-ea"/>
              <a:cs typeface="+mn-cs"/>
            </a:rPr>
            <a:t> 02/2024 </a:t>
          </a:r>
          <a:r>
            <a:rPr lang="pt-BR" sz="850">
              <a:solidFill>
                <a:schemeClr val="tx1"/>
              </a:solidFill>
              <a:effectLst/>
              <a:latin typeface="+mn-lt"/>
              <a:ea typeface="+mn-ea"/>
              <a:cs typeface="+mn-cs"/>
            </a:rPr>
            <a:t>e Lei Estadual 13.550/2009</a:t>
          </a:r>
          <a:endParaRPr lang="pt-BR" sz="85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8</xdr:row>
          <xdr:rowOff>9525</xdr:rowOff>
        </xdr:from>
        <xdr:to>
          <xdr:col>6</xdr:col>
          <xdr:colOff>742950</xdr:colOff>
          <xdr:row>9</xdr:row>
          <xdr:rowOff>57150</xdr:rowOff>
        </xdr:to>
        <xdr:sp macro="" textlink="">
          <xdr:nvSpPr>
            <xdr:cNvPr id="15361" name="Drop Down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9525</xdr:rowOff>
        </xdr:from>
        <xdr:to>
          <xdr:col>5</xdr:col>
          <xdr:colOff>742950</xdr:colOff>
          <xdr:row>11</xdr:row>
          <xdr:rowOff>219075</xdr:rowOff>
        </xdr:to>
        <xdr:sp macro="" textlink="">
          <xdr:nvSpPr>
            <xdr:cNvPr id="15362" name="Drop Down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9525</xdr:rowOff>
        </xdr:from>
        <xdr:to>
          <xdr:col>5</xdr:col>
          <xdr:colOff>742950</xdr:colOff>
          <xdr:row>13</xdr:row>
          <xdr:rowOff>57150</xdr:rowOff>
        </xdr:to>
        <xdr:sp macro="" textlink="">
          <xdr:nvSpPr>
            <xdr:cNvPr id="15363" name="Drop Down 3" hidden="1">
              <a:extLst>
                <a:ext uri="{63B3BB69-23CF-44E3-9099-C40C66FF867C}">
                  <a14:compatExt spid="_x0000_s15363"/>
                </a:ext>
                <a:ext uri="{FF2B5EF4-FFF2-40B4-BE49-F238E27FC236}">
                  <a16:creationId xmlns:a16="http://schemas.microsoft.com/office/drawing/2014/main" id="{00000000-0008-0000-0300-00000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4</xdr:col>
          <xdr:colOff>733425</xdr:colOff>
          <xdr:row>23</xdr:row>
          <xdr:rowOff>19050</xdr:rowOff>
        </xdr:to>
        <xdr:sp macro="" textlink="">
          <xdr:nvSpPr>
            <xdr:cNvPr id="15364" name="Drop Down 4" hidden="1">
              <a:extLst>
                <a:ext uri="{63B3BB69-23CF-44E3-9099-C40C66FF867C}">
                  <a14:compatExt spid="_x0000_s15364"/>
                </a:ext>
                <a:ext uri="{FF2B5EF4-FFF2-40B4-BE49-F238E27FC236}">
                  <a16:creationId xmlns:a16="http://schemas.microsoft.com/office/drawing/2014/main" id="{00000000-0008-0000-0300-00000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9525</xdr:rowOff>
        </xdr:from>
        <xdr:to>
          <xdr:col>4</xdr:col>
          <xdr:colOff>733425</xdr:colOff>
          <xdr:row>24</xdr:row>
          <xdr:rowOff>28575</xdr:rowOff>
        </xdr:to>
        <xdr:sp macro="" textlink="">
          <xdr:nvSpPr>
            <xdr:cNvPr id="15365" name="Drop Down 5" hidden="1">
              <a:extLst>
                <a:ext uri="{63B3BB69-23CF-44E3-9099-C40C66FF867C}">
                  <a14:compatExt spid="_x0000_s15365"/>
                </a:ext>
                <a:ext uri="{FF2B5EF4-FFF2-40B4-BE49-F238E27FC236}">
                  <a16:creationId xmlns:a16="http://schemas.microsoft.com/office/drawing/2014/main" id="{00000000-0008-0000-0300-00000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0</xdr:rowOff>
        </xdr:from>
        <xdr:to>
          <xdr:col>4</xdr:col>
          <xdr:colOff>742950</xdr:colOff>
          <xdr:row>25</xdr:row>
          <xdr:rowOff>19050</xdr:rowOff>
        </xdr:to>
        <xdr:sp macro="" textlink="">
          <xdr:nvSpPr>
            <xdr:cNvPr id="15366" name="Drop Down 6" hidden="1">
              <a:extLst>
                <a:ext uri="{63B3BB69-23CF-44E3-9099-C40C66FF867C}">
                  <a14:compatExt spid="_x0000_s15366"/>
                </a:ext>
                <a:ext uri="{FF2B5EF4-FFF2-40B4-BE49-F238E27FC236}">
                  <a16:creationId xmlns:a16="http://schemas.microsoft.com/office/drawing/2014/main" id="{00000000-0008-0000-0300-00000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6</xdr:col>
          <xdr:colOff>733425</xdr:colOff>
          <xdr:row>28</xdr:row>
          <xdr:rowOff>19050</xdr:rowOff>
        </xdr:to>
        <xdr:sp macro="" textlink="">
          <xdr:nvSpPr>
            <xdr:cNvPr id="15367" name="Drop Down 7" hidden="1">
              <a:extLst>
                <a:ext uri="{63B3BB69-23CF-44E3-9099-C40C66FF867C}">
                  <a14:compatExt spid="_x0000_s15367"/>
                </a:ext>
                <a:ext uri="{FF2B5EF4-FFF2-40B4-BE49-F238E27FC236}">
                  <a16:creationId xmlns:a16="http://schemas.microsoft.com/office/drawing/2014/main" id="{00000000-0008-0000-0300-00000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37</xdr:row>
          <xdr:rowOff>9525</xdr:rowOff>
        </xdr:from>
        <xdr:to>
          <xdr:col>4</xdr:col>
          <xdr:colOff>742950</xdr:colOff>
          <xdr:row>38</xdr:row>
          <xdr:rowOff>28575</xdr:rowOff>
        </xdr:to>
        <xdr:sp macro="" textlink="">
          <xdr:nvSpPr>
            <xdr:cNvPr id="15368" name="Drop Down 8" hidden="1">
              <a:extLst>
                <a:ext uri="{63B3BB69-23CF-44E3-9099-C40C66FF867C}">
                  <a14:compatExt spid="_x0000_s15368"/>
                </a:ext>
                <a:ext uri="{FF2B5EF4-FFF2-40B4-BE49-F238E27FC236}">
                  <a16:creationId xmlns:a16="http://schemas.microsoft.com/office/drawing/2014/main" id="{00000000-0008-0000-0300-00000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4</xdr:col>
          <xdr:colOff>733425</xdr:colOff>
          <xdr:row>41</xdr:row>
          <xdr:rowOff>19050</xdr:rowOff>
        </xdr:to>
        <xdr:sp macro="" textlink="">
          <xdr:nvSpPr>
            <xdr:cNvPr id="15369" name="Drop Down 9" hidden="1">
              <a:extLst>
                <a:ext uri="{63B3BB69-23CF-44E3-9099-C40C66FF867C}">
                  <a14:compatExt spid="_x0000_s15369"/>
                </a:ext>
                <a:ext uri="{FF2B5EF4-FFF2-40B4-BE49-F238E27FC236}">
                  <a16:creationId xmlns:a16="http://schemas.microsoft.com/office/drawing/2014/main" id="{00000000-0008-0000-0300-00000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4</xdr:col>
          <xdr:colOff>733425</xdr:colOff>
          <xdr:row>43</xdr:row>
          <xdr:rowOff>19050</xdr:rowOff>
        </xdr:to>
        <xdr:sp macro="" textlink="">
          <xdr:nvSpPr>
            <xdr:cNvPr id="15370" name="Drop Down 10" hidden="1">
              <a:extLst>
                <a:ext uri="{63B3BB69-23CF-44E3-9099-C40C66FF867C}">
                  <a14:compatExt spid="_x0000_s15370"/>
                </a:ext>
                <a:ext uri="{FF2B5EF4-FFF2-40B4-BE49-F238E27FC236}">
                  <a16:creationId xmlns:a16="http://schemas.microsoft.com/office/drawing/2014/main" id="{00000000-0008-0000-0300-00000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xdr:row>
          <xdr:rowOff>0</xdr:rowOff>
        </xdr:from>
        <xdr:to>
          <xdr:col>6</xdr:col>
          <xdr:colOff>742950</xdr:colOff>
          <xdr:row>5</xdr:row>
          <xdr:rowOff>47625</xdr:rowOff>
        </xdr:to>
        <xdr:sp macro="" textlink="">
          <xdr:nvSpPr>
            <xdr:cNvPr id="15371" name="Drop Down 11" hidden="1">
              <a:extLst>
                <a:ext uri="{63B3BB69-23CF-44E3-9099-C40C66FF867C}">
                  <a14:compatExt spid="_x0000_s15371"/>
                </a:ext>
                <a:ext uri="{FF2B5EF4-FFF2-40B4-BE49-F238E27FC236}">
                  <a16:creationId xmlns:a16="http://schemas.microsoft.com/office/drawing/2014/main" id="{00000000-0008-0000-0300-00000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xdr:row>
          <xdr:rowOff>0</xdr:rowOff>
        </xdr:from>
        <xdr:to>
          <xdr:col>5</xdr:col>
          <xdr:colOff>742950</xdr:colOff>
          <xdr:row>6</xdr:row>
          <xdr:rowOff>47625</xdr:rowOff>
        </xdr:to>
        <xdr:sp macro="" textlink="">
          <xdr:nvSpPr>
            <xdr:cNvPr id="15372" name="Drop Down 12" hidden="1">
              <a:extLst>
                <a:ext uri="{63B3BB69-23CF-44E3-9099-C40C66FF867C}">
                  <a14:compatExt spid="_x0000_s15372"/>
                </a:ext>
                <a:ext uri="{FF2B5EF4-FFF2-40B4-BE49-F238E27FC236}">
                  <a16:creationId xmlns:a16="http://schemas.microsoft.com/office/drawing/2014/main" id="{00000000-0008-0000-0300-00000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0</xdr:rowOff>
        </xdr:from>
        <xdr:to>
          <xdr:col>5</xdr:col>
          <xdr:colOff>742950</xdr:colOff>
          <xdr:row>8</xdr:row>
          <xdr:rowOff>47625</xdr:rowOff>
        </xdr:to>
        <xdr:sp macro="" textlink="">
          <xdr:nvSpPr>
            <xdr:cNvPr id="15373" name="Drop Down 13" hidden="1">
              <a:extLst>
                <a:ext uri="{63B3BB69-23CF-44E3-9099-C40C66FF867C}">
                  <a14:compatExt spid="_x0000_s15373"/>
                </a:ext>
                <a:ext uri="{FF2B5EF4-FFF2-40B4-BE49-F238E27FC236}">
                  <a16:creationId xmlns:a16="http://schemas.microsoft.com/office/drawing/2014/main" id="{00000000-0008-0000-0300-00000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xdr:row>
          <xdr:rowOff>0</xdr:rowOff>
        </xdr:from>
        <xdr:to>
          <xdr:col>6</xdr:col>
          <xdr:colOff>742950</xdr:colOff>
          <xdr:row>7</xdr:row>
          <xdr:rowOff>47625</xdr:rowOff>
        </xdr:to>
        <xdr:sp macro="" textlink="">
          <xdr:nvSpPr>
            <xdr:cNvPr id="15374" name="Drop Down 14" hidden="1">
              <a:extLst>
                <a:ext uri="{63B3BB69-23CF-44E3-9099-C40C66FF867C}">
                  <a14:compatExt spid="_x0000_s15374"/>
                </a:ext>
                <a:ext uri="{FF2B5EF4-FFF2-40B4-BE49-F238E27FC236}">
                  <a16:creationId xmlns:a16="http://schemas.microsoft.com/office/drawing/2014/main" id="{00000000-0008-0000-0300-00000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9525</xdr:rowOff>
        </xdr:from>
        <xdr:to>
          <xdr:col>4</xdr:col>
          <xdr:colOff>742950</xdr:colOff>
          <xdr:row>15</xdr:row>
          <xdr:rowOff>57150</xdr:rowOff>
        </xdr:to>
        <xdr:sp macro="" textlink="">
          <xdr:nvSpPr>
            <xdr:cNvPr id="15375" name="Drop Down 15" hidden="1">
              <a:extLst>
                <a:ext uri="{63B3BB69-23CF-44E3-9099-C40C66FF867C}">
                  <a14:compatExt spid="_x0000_s15375"/>
                </a:ext>
                <a:ext uri="{FF2B5EF4-FFF2-40B4-BE49-F238E27FC236}">
                  <a16:creationId xmlns:a16="http://schemas.microsoft.com/office/drawing/2014/main" id="{00000000-0008-0000-0300-00000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xdr:row>
          <xdr:rowOff>9525</xdr:rowOff>
        </xdr:from>
        <xdr:to>
          <xdr:col>3</xdr:col>
          <xdr:colOff>752475</xdr:colOff>
          <xdr:row>16</xdr:row>
          <xdr:rowOff>57150</xdr:rowOff>
        </xdr:to>
        <xdr:sp macro="" textlink="">
          <xdr:nvSpPr>
            <xdr:cNvPr id="15376" name="Drop Down 16" hidden="1">
              <a:extLst>
                <a:ext uri="{63B3BB69-23CF-44E3-9099-C40C66FF867C}">
                  <a14:compatExt spid="_x0000_s15376"/>
                </a:ext>
                <a:ext uri="{FF2B5EF4-FFF2-40B4-BE49-F238E27FC236}">
                  <a16:creationId xmlns:a16="http://schemas.microsoft.com/office/drawing/2014/main" id="{00000000-0008-0000-0300-00001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0</xdr:rowOff>
        </xdr:from>
        <xdr:to>
          <xdr:col>4</xdr:col>
          <xdr:colOff>742950</xdr:colOff>
          <xdr:row>17</xdr:row>
          <xdr:rowOff>19050</xdr:rowOff>
        </xdr:to>
        <xdr:sp macro="" textlink="">
          <xdr:nvSpPr>
            <xdr:cNvPr id="15377" name="Drop Down 17" hidden="1">
              <a:extLst>
                <a:ext uri="{63B3BB69-23CF-44E3-9099-C40C66FF867C}">
                  <a14:compatExt spid="_x0000_s15377"/>
                </a:ext>
                <a:ext uri="{FF2B5EF4-FFF2-40B4-BE49-F238E27FC236}">
                  <a16:creationId xmlns:a16="http://schemas.microsoft.com/office/drawing/2014/main" id="{00000000-0008-0000-0300-00001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200025</xdr:rowOff>
        </xdr:from>
        <xdr:to>
          <xdr:col>4</xdr:col>
          <xdr:colOff>742950</xdr:colOff>
          <xdr:row>18</xdr:row>
          <xdr:rowOff>19050</xdr:rowOff>
        </xdr:to>
        <xdr:sp macro="" textlink="">
          <xdr:nvSpPr>
            <xdr:cNvPr id="15378" name="Drop Down 18" hidden="1">
              <a:extLst>
                <a:ext uri="{63B3BB69-23CF-44E3-9099-C40C66FF867C}">
                  <a14:compatExt spid="_x0000_s15378"/>
                </a:ext>
                <a:ext uri="{FF2B5EF4-FFF2-40B4-BE49-F238E27FC236}">
                  <a16:creationId xmlns:a16="http://schemas.microsoft.com/office/drawing/2014/main" id="{00000000-0008-0000-0300-00001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17</xdr:row>
          <xdr:rowOff>209550</xdr:rowOff>
        </xdr:from>
        <xdr:to>
          <xdr:col>4</xdr:col>
          <xdr:colOff>742950</xdr:colOff>
          <xdr:row>19</xdr:row>
          <xdr:rowOff>19050</xdr:rowOff>
        </xdr:to>
        <xdr:sp macro="" textlink="">
          <xdr:nvSpPr>
            <xdr:cNvPr id="15379" name="Drop Down 19" hidden="1">
              <a:extLst>
                <a:ext uri="{63B3BB69-23CF-44E3-9099-C40C66FF867C}">
                  <a14:compatExt spid="_x0000_s15379"/>
                </a:ext>
                <a:ext uri="{FF2B5EF4-FFF2-40B4-BE49-F238E27FC236}">
                  <a16:creationId xmlns:a16="http://schemas.microsoft.com/office/drawing/2014/main" id="{00000000-0008-0000-0300-00001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0</xdr:rowOff>
        </xdr:from>
        <xdr:to>
          <xdr:col>4</xdr:col>
          <xdr:colOff>742950</xdr:colOff>
          <xdr:row>20</xdr:row>
          <xdr:rowOff>19050</xdr:rowOff>
        </xdr:to>
        <xdr:sp macro="" textlink="">
          <xdr:nvSpPr>
            <xdr:cNvPr id="15380" name="Drop Down 20" hidden="1">
              <a:extLst>
                <a:ext uri="{63B3BB69-23CF-44E3-9099-C40C66FF867C}">
                  <a14:compatExt spid="_x0000_s15380"/>
                </a:ext>
                <a:ext uri="{FF2B5EF4-FFF2-40B4-BE49-F238E27FC236}">
                  <a16:creationId xmlns:a16="http://schemas.microsoft.com/office/drawing/2014/main" id="{00000000-0008-0000-0300-00001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5</xdr:col>
          <xdr:colOff>733425</xdr:colOff>
          <xdr:row>29</xdr:row>
          <xdr:rowOff>19050</xdr:rowOff>
        </xdr:to>
        <xdr:sp macro="" textlink="">
          <xdr:nvSpPr>
            <xdr:cNvPr id="15381" name="Drop Down 21" hidden="1">
              <a:extLst>
                <a:ext uri="{63B3BB69-23CF-44E3-9099-C40C66FF867C}">
                  <a14:compatExt spid="_x0000_s15381"/>
                </a:ext>
                <a:ext uri="{FF2B5EF4-FFF2-40B4-BE49-F238E27FC236}">
                  <a16:creationId xmlns:a16="http://schemas.microsoft.com/office/drawing/2014/main" id="{00000000-0008-0000-0300-00001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29</xdr:row>
          <xdr:rowOff>9525</xdr:rowOff>
        </xdr:from>
        <xdr:to>
          <xdr:col>6</xdr:col>
          <xdr:colOff>742950</xdr:colOff>
          <xdr:row>30</xdr:row>
          <xdr:rowOff>28575</xdr:rowOff>
        </xdr:to>
        <xdr:sp macro="" textlink="">
          <xdr:nvSpPr>
            <xdr:cNvPr id="15382" name="Drop Down 22" hidden="1">
              <a:extLst>
                <a:ext uri="{63B3BB69-23CF-44E3-9099-C40C66FF867C}">
                  <a14:compatExt spid="_x0000_s15382"/>
                </a:ext>
                <a:ext uri="{FF2B5EF4-FFF2-40B4-BE49-F238E27FC236}">
                  <a16:creationId xmlns:a16="http://schemas.microsoft.com/office/drawing/2014/main" id="{00000000-0008-0000-0300-00001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9525</xdr:rowOff>
        </xdr:from>
        <xdr:to>
          <xdr:col>4</xdr:col>
          <xdr:colOff>742950</xdr:colOff>
          <xdr:row>14</xdr:row>
          <xdr:rowOff>57150</xdr:rowOff>
        </xdr:to>
        <xdr:sp macro="" textlink="">
          <xdr:nvSpPr>
            <xdr:cNvPr id="15383" name="Drop Down 23" hidden="1">
              <a:extLst>
                <a:ext uri="{63B3BB69-23CF-44E3-9099-C40C66FF867C}">
                  <a14:compatExt spid="_x0000_s15383"/>
                </a:ext>
                <a:ext uri="{FF2B5EF4-FFF2-40B4-BE49-F238E27FC236}">
                  <a16:creationId xmlns:a16="http://schemas.microsoft.com/office/drawing/2014/main" id="{00000000-0008-0000-0300-00001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9525</xdr:rowOff>
        </xdr:from>
        <xdr:to>
          <xdr:col>5</xdr:col>
          <xdr:colOff>733425</xdr:colOff>
          <xdr:row>31</xdr:row>
          <xdr:rowOff>28575</xdr:rowOff>
        </xdr:to>
        <xdr:sp macro="" textlink="">
          <xdr:nvSpPr>
            <xdr:cNvPr id="15384" name="Drop Down 24" hidden="1">
              <a:extLst>
                <a:ext uri="{63B3BB69-23CF-44E3-9099-C40C66FF867C}">
                  <a14:compatExt spid="_x0000_s15384"/>
                </a:ext>
                <a:ext uri="{FF2B5EF4-FFF2-40B4-BE49-F238E27FC236}">
                  <a16:creationId xmlns:a16="http://schemas.microsoft.com/office/drawing/2014/main" id="{00000000-0008-0000-0300-00001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9525</xdr:rowOff>
        </xdr:from>
        <xdr:to>
          <xdr:col>6</xdr:col>
          <xdr:colOff>742950</xdr:colOff>
          <xdr:row>32</xdr:row>
          <xdr:rowOff>28575</xdr:rowOff>
        </xdr:to>
        <xdr:sp macro="" textlink="">
          <xdr:nvSpPr>
            <xdr:cNvPr id="15385" name="Drop Down 25" hidden="1">
              <a:extLst>
                <a:ext uri="{63B3BB69-23CF-44E3-9099-C40C66FF867C}">
                  <a14:compatExt spid="_x0000_s15385"/>
                </a:ext>
                <a:ext uri="{FF2B5EF4-FFF2-40B4-BE49-F238E27FC236}">
                  <a16:creationId xmlns:a16="http://schemas.microsoft.com/office/drawing/2014/main" id="{00000000-0008-0000-0300-00001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32</xdr:row>
          <xdr:rowOff>9525</xdr:rowOff>
        </xdr:from>
        <xdr:to>
          <xdr:col>6</xdr:col>
          <xdr:colOff>742950</xdr:colOff>
          <xdr:row>33</xdr:row>
          <xdr:rowOff>28575</xdr:rowOff>
        </xdr:to>
        <xdr:sp macro="" textlink="">
          <xdr:nvSpPr>
            <xdr:cNvPr id="15386" name="Drop Down 26" hidden="1">
              <a:extLst>
                <a:ext uri="{63B3BB69-23CF-44E3-9099-C40C66FF867C}">
                  <a14:compatExt spid="_x0000_s15386"/>
                </a:ext>
                <a:ext uri="{FF2B5EF4-FFF2-40B4-BE49-F238E27FC236}">
                  <a16:creationId xmlns:a16="http://schemas.microsoft.com/office/drawing/2014/main" id="{00000000-0008-0000-0300-00001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33</xdr:row>
          <xdr:rowOff>9525</xdr:rowOff>
        </xdr:from>
        <xdr:to>
          <xdr:col>6</xdr:col>
          <xdr:colOff>742950</xdr:colOff>
          <xdr:row>34</xdr:row>
          <xdr:rowOff>28575</xdr:rowOff>
        </xdr:to>
        <xdr:sp macro="" textlink="">
          <xdr:nvSpPr>
            <xdr:cNvPr id="15387" name="Drop Down 27" hidden="1">
              <a:extLst>
                <a:ext uri="{63B3BB69-23CF-44E3-9099-C40C66FF867C}">
                  <a14:compatExt spid="_x0000_s15387"/>
                </a:ext>
                <a:ext uri="{FF2B5EF4-FFF2-40B4-BE49-F238E27FC236}">
                  <a16:creationId xmlns:a16="http://schemas.microsoft.com/office/drawing/2014/main" id="{00000000-0008-0000-0300-00001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6</xdr:col>
          <xdr:colOff>733425</xdr:colOff>
          <xdr:row>35</xdr:row>
          <xdr:rowOff>19050</xdr:rowOff>
        </xdr:to>
        <xdr:sp macro="" textlink="">
          <xdr:nvSpPr>
            <xdr:cNvPr id="15388" name="Drop Down 28" hidden="1">
              <a:extLst>
                <a:ext uri="{63B3BB69-23CF-44E3-9099-C40C66FF867C}">
                  <a14:compatExt spid="_x0000_s15388"/>
                </a:ext>
                <a:ext uri="{FF2B5EF4-FFF2-40B4-BE49-F238E27FC236}">
                  <a16:creationId xmlns:a16="http://schemas.microsoft.com/office/drawing/2014/main" id="{00000000-0008-0000-0300-00001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4</xdr:col>
          <xdr:colOff>733425</xdr:colOff>
          <xdr:row>36</xdr:row>
          <xdr:rowOff>19050</xdr:rowOff>
        </xdr:to>
        <xdr:sp macro="" textlink="">
          <xdr:nvSpPr>
            <xdr:cNvPr id="15389" name="Drop Down 29" hidden="1">
              <a:extLst>
                <a:ext uri="{63B3BB69-23CF-44E3-9099-C40C66FF867C}">
                  <a14:compatExt spid="_x0000_s15389"/>
                </a:ext>
                <a:ext uri="{FF2B5EF4-FFF2-40B4-BE49-F238E27FC236}">
                  <a16:creationId xmlns:a16="http://schemas.microsoft.com/office/drawing/2014/main" id="{00000000-0008-0000-0300-00001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9525</xdr:rowOff>
        </xdr:from>
        <xdr:to>
          <xdr:col>4</xdr:col>
          <xdr:colOff>733425</xdr:colOff>
          <xdr:row>37</xdr:row>
          <xdr:rowOff>28575</xdr:rowOff>
        </xdr:to>
        <xdr:sp macro="" textlink="">
          <xdr:nvSpPr>
            <xdr:cNvPr id="15390" name="Drop Down 30" hidden="1">
              <a:extLst>
                <a:ext uri="{63B3BB69-23CF-44E3-9099-C40C66FF867C}">
                  <a14:compatExt spid="_x0000_s15390"/>
                </a:ext>
                <a:ext uri="{FF2B5EF4-FFF2-40B4-BE49-F238E27FC236}">
                  <a16:creationId xmlns:a16="http://schemas.microsoft.com/office/drawing/2014/main" id="{00000000-0008-0000-0300-00001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xdr:row>
          <xdr:rowOff>9525</xdr:rowOff>
        </xdr:from>
        <xdr:to>
          <xdr:col>7</xdr:col>
          <xdr:colOff>733425</xdr:colOff>
          <xdr:row>6</xdr:row>
          <xdr:rowOff>57150</xdr:rowOff>
        </xdr:to>
        <xdr:sp macro="" textlink="">
          <xdr:nvSpPr>
            <xdr:cNvPr id="15391" name="Drop Down 31" hidden="1">
              <a:extLst>
                <a:ext uri="{63B3BB69-23CF-44E3-9099-C40C66FF867C}">
                  <a14:compatExt spid="_x0000_s15391"/>
                </a:ext>
                <a:ext uri="{FF2B5EF4-FFF2-40B4-BE49-F238E27FC236}">
                  <a16:creationId xmlns:a16="http://schemas.microsoft.com/office/drawing/2014/main" id="{00000000-0008-0000-0300-00001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9525</xdr:rowOff>
        </xdr:from>
        <xdr:to>
          <xdr:col>7</xdr:col>
          <xdr:colOff>733425</xdr:colOff>
          <xdr:row>8</xdr:row>
          <xdr:rowOff>47625</xdr:rowOff>
        </xdr:to>
        <xdr:sp macro="" textlink="">
          <xdr:nvSpPr>
            <xdr:cNvPr id="15392" name="Drop Down 32" hidden="1">
              <a:extLst>
                <a:ext uri="{63B3BB69-23CF-44E3-9099-C40C66FF867C}">
                  <a14:compatExt spid="_x0000_s15392"/>
                </a:ext>
                <a:ext uri="{FF2B5EF4-FFF2-40B4-BE49-F238E27FC236}">
                  <a16:creationId xmlns:a16="http://schemas.microsoft.com/office/drawing/2014/main" id="{00000000-0008-0000-0300-00002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xdr:row>
          <xdr:rowOff>9525</xdr:rowOff>
        </xdr:from>
        <xdr:to>
          <xdr:col>7</xdr:col>
          <xdr:colOff>742950</xdr:colOff>
          <xdr:row>11</xdr:row>
          <xdr:rowOff>209550</xdr:rowOff>
        </xdr:to>
        <xdr:sp macro="" textlink="">
          <xdr:nvSpPr>
            <xdr:cNvPr id="15393" name="Drop Down 33" hidden="1">
              <a:extLst>
                <a:ext uri="{63B3BB69-23CF-44E3-9099-C40C66FF867C}">
                  <a14:compatExt spid="_x0000_s15393"/>
                </a:ext>
                <a:ext uri="{FF2B5EF4-FFF2-40B4-BE49-F238E27FC236}">
                  <a16:creationId xmlns:a16="http://schemas.microsoft.com/office/drawing/2014/main" id="{00000000-0008-0000-0300-00002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xdr:row>
          <xdr:rowOff>9525</xdr:rowOff>
        </xdr:from>
        <xdr:to>
          <xdr:col>7</xdr:col>
          <xdr:colOff>742950</xdr:colOff>
          <xdr:row>13</xdr:row>
          <xdr:rowOff>47625</xdr:rowOff>
        </xdr:to>
        <xdr:sp macro="" textlink="">
          <xdr:nvSpPr>
            <xdr:cNvPr id="15394" name="Drop Down 34" hidden="1">
              <a:extLst>
                <a:ext uri="{63B3BB69-23CF-44E3-9099-C40C66FF867C}">
                  <a14:compatExt spid="_x0000_s15394"/>
                </a:ext>
                <a:ext uri="{FF2B5EF4-FFF2-40B4-BE49-F238E27FC236}">
                  <a16:creationId xmlns:a16="http://schemas.microsoft.com/office/drawing/2014/main" id="{00000000-0008-0000-0300-00002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9525</xdr:rowOff>
        </xdr:from>
        <xdr:to>
          <xdr:col>7</xdr:col>
          <xdr:colOff>733425</xdr:colOff>
          <xdr:row>16</xdr:row>
          <xdr:rowOff>47625</xdr:rowOff>
        </xdr:to>
        <xdr:sp macro="" textlink="">
          <xdr:nvSpPr>
            <xdr:cNvPr id="15395" name="Drop Down 35" hidden="1">
              <a:extLst>
                <a:ext uri="{63B3BB69-23CF-44E3-9099-C40C66FF867C}">
                  <a14:compatExt spid="_x0000_s15395"/>
                </a:ext>
                <a:ext uri="{FF2B5EF4-FFF2-40B4-BE49-F238E27FC236}">
                  <a16:creationId xmlns:a16="http://schemas.microsoft.com/office/drawing/2014/main" id="{00000000-0008-0000-0300-00002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xdr:row>
          <xdr:rowOff>0</xdr:rowOff>
        </xdr:from>
        <xdr:to>
          <xdr:col>7</xdr:col>
          <xdr:colOff>742950</xdr:colOff>
          <xdr:row>29</xdr:row>
          <xdr:rowOff>28575</xdr:rowOff>
        </xdr:to>
        <xdr:sp macro="" textlink="">
          <xdr:nvSpPr>
            <xdr:cNvPr id="15396" name="Drop Down 36" hidden="1">
              <a:extLst>
                <a:ext uri="{63B3BB69-23CF-44E3-9099-C40C66FF867C}">
                  <a14:compatExt spid="_x0000_s15396"/>
                </a:ext>
                <a:ext uri="{FF2B5EF4-FFF2-40B4-BE49-F238E27FC236}">
                  <a16:creationId xmlns:a16="http://schemas.microsoft.com/office/drawing/2014/main" id="{00000000-0008-0000-0300-00002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xdr:row>
          <xdr:rowOff>9525</xdr:rowOff>
        </xdr:from>
        <xdr:to>
          <xdr:col>7</xdr:col>
          <xdr:colOff>742950</xdr:colOff>
          <xdr:row>31</xdr:row>
          <xdr:rowOff>28575</xdr:rowOff>
        </xdr:to>
        <xdr:sp macro="" textlink="">
          <xdr:nvSpPr>
            <xdr:cNvPr id="15397" name="Drop Down 37" hidden="1">
              <a:extLst>
                <a:ext uri="{63B3BB69-23CF-44E3-9099-C40C66FF867C}">
                  <a14:compatExt spid="_x0000_s15397"/>
                </a:ext>
                <a:ext uri="{FF2B5EF4-FFF2-40B4-BE49-F238E27FC236}">
                  <a16:creationId xmlns:a16="http://schemas.microsoft.com/office/drawing/2014/main" id="{00000000-0008-0000-0300-00002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xdr:row>
          <xdr:rowOff>9525</xdr:rowOff>
        </xdr:from>
        <xdr:to>
          <xdr:col>8</xdr:col>
          <xdr:colOff>981075</xdr:colOff>
          <xdr:row>5</xdr:row>
          <xdr:rowOff>57150</xdr:rowOff>
        </xdr:to>
        <xdr:sp macro="" textlink="">
          <xdr:nvSpPr>
            <xdr:cNvPr id="15398" name="Drop Down 38" hidden="1">
              <a:extLst>
                <a:ext uri="{63B3BB69-23CF-44E3-9099-C40C66FF867C}">
                  <a14:compatExt spid="_x0000_s15398"/>
                </a:ext>
                <a:ext uri="{FF2B5EF4-FFF2-40B4-BE49-F238E27FC236}">
                  <a16:creationId xmlns:a16="http://schemas.microsoft.com/office/drawing/2014/main" id="{00000000-0008-0000-0300-00002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9525</xdr:rowOff>
        </xdr:from>
        <xdr:to>
          <xdr:col>8</xdr:col>
          <xdr:colOff>981075</xdr:colOff>
          <xdr:row>7</xdr:row>
          <xdr:rowOff>57150</xdr:rowOff>
        </xdr:to>
        <xdr:sp macro="" textlink="">
          <xdr:nvSpPr>
            <xdr:cNvPr id="15399" name="Drop Down 39" hidden="1">
              <a:extLst>
                <a:ext uri="{63B3BB69-23CF-44E3-9099-C40C66FF867C}">
                  <a14:compatExt spid="_x0000_s15399"/>
                </a:ext>
                <a:ext uri="{FF2B5EF4-FFF2-40B4-BE49-F238E27FC236}">
                  <a16:creationId xmlns:a16="http://schemas.microsoft.com/office/drawing/2014/main" id="{00000000-0008-0000-0300-00002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9525</xdr:rowOff>
        </xdr:from>
        <xdr:to>
          <xdr:col>8</xdr:col>
          <xdr:colOff>981075</xdr:colOff>
          <xdr:row>9</xdr:row>
          <xdr:rowOff>57150</xdr:rowOff>
        </xdr:to>
        <xdr:sp macro="" textlink="">
          <xdr:nvSpPr>
            <xdr:cNvPr id="15400" name="Drop Down 40" hidden="1">
              <a:extLst>
                <a:ext uri="{63B3BB69-23CF-44E3-9099-C40C66FF867C}">
                  <a14:compatExt spid="_x0000_s15400"/>
                </a:ext>
                <a:ext uri="{FF2B5EF4-FFF2-40B4-BE49-F238E27FC236}">
                  <a16:creationId xmlns:a16="http://schemas.microsoft.com/office/drawing/2014/main" id="{00000000-0008-0000-0300-00002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9525</xdr:rowOff>
        </xdr:from>
        <xdr:to>
          <xdr:col>8</xdr:col>
          <xdr:colOff>981075</xdr:colOff>
          <xdr:row>14</xdr:row>
          <xdr:rowOff>57150</xdr:rowOff>
        </xdr:to>
        <xdr:sp macro="" textlink="">
          <xdr:nvSpPr>
            <xdr:cNvPr id="15401" name="Drop Down 41" hidden="1">
              <a:extLst>
                <a:ext uri="{63B3BB69-23CF-44E3-9099-C40C66FF867C}">
                  <a14:compatExt spid="_x0000_s15401"/>
                </a:ext>
                <a:ext uri="{FF2B5EF4-FFF2-40B4-BE49-F238E27FC236}">
                  <a16:creationId xmlns:a16="http://schemas.microsoft.com/office/drawing/2014/main" id="{00000000-0008-0000-0300-00002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9525</xdr:rowOff>
        </xdr:from>
        <xdr:to>
          <xdr:col>8</xdr:col>
          <xdr:colOff>981075</xdr:colOff>
          <xdr:row>15</xdr:row>
          <xdr:rowOff>57150</xdr:rowOff>
        </xdr:to>
        <xdr:sp macro="" textlink="">
          <xdr:nvSpPr>
            <xdr:cNvPr id="15402" name="Drop Down 42" hidden="1">
              <a:extLst>
                <a:ext uri="{63B3BB69-23CF-44E3-9099-C40C66FF867C}">
                  <a14:compatExt spid="_x0000_s15402"/>
                </a:ext>
                <a:ext uri="{FF2B5EF4-FFF2-40B4-BE49-F238E27FC236}">
                  <a16:creationId xmlns:a16="http://schemas.microsoft.com/office/drawing/2014/main" id="{00000000-0008-0000-0300-00002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9525</xdr:rowOff>
        </xdr:from>
        <xdr:to>
          <xdr:col>8</xdr:col>
          <xdr:colOff>981075</xdr:colOff>
          <xdr:row>17</xdr:row>
          <xdr:rowOff>28575</xdr:rowOff>
        </xdr:to>
        <xdr:sp macro="" textlink="">
          <xdr:nvSpPr>
            <xdr:cNvPr id="15403" name="Drop Down 43" hidden="1">
              <a:extLst>
                <a:ext uri="{63B3BB69-23CF-44E3-9099-C40C66FF867C}">
                  <a14:compatExt spid="_x0000_s15403"/>
                </a:ext>
                <a:ext uri="{FF2B5EF4-FFF2-40B4-BE49-F238E27FC236}">
                  <a16:creationId xmlns:a16="http://schemas.microsoft.com/office/drawing/2014/main" id="{00000000-0008-0000-0300-00002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9525</xdr:rowOff>
        </xdr:from>
        <xdr:to>
          <xdr:col>8</xdr:col>
          <xdr:colOff>981075</xdr:colOff>
          <xdr:row>18</xdr:row>
          <xdr:rowOff>28575</xdr:rowOff>
        </xdr:to>
        <xdr:sp macro="" textlink="">
          <xdr:nvSpPr>
            <xdr:cNvPr id="15404" name="Drop Down 44" hidden="1">
              <a:extLst>
                <a:ext uri="{63B3BB69-23CF-44E3-9099-C40C66FF867C}">
                  <a14:compatExt spid="_x0000_s15404"/>
                </a:ext>
                <a:ext uri="{FF2B5EF4-FFF2-40B4-BE49-F238E27FC236}">
                  <a16:creationId xmlns:a16="http://schemas.microsoft.com/office/drawing/2014/main" id="{00000000-0008-0000-0300-00002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9525</xdr:rowOff>
        </xdr:from>
        <xdr:to>
          <xdr:col>8</xdr:col>
          <xdr:colOff>981075</xdr:colOff>
          <xdr:row>19</xdr:row>
          <xdr:rowOff>28575</xdr:rowOff>
        </xdr:to>
        <xdr:sp macro="" textlink="">
          <xdr:nvSpPr>
            <xdr:cNvPr id="15405" name="Drop Down 45" hidden="1">
              <a:extLst>
                <a:ext uri="{63B3BB69-23CF-44E3-9099-C40C66FF867C}">
                  <a14:compatExt spid="_x0000_s15405"/>
                </a:ext>
                <a:ext uri="{FF2B5EF4-FFF2-40B4-BE49-F238E27FC236}">
                  <a16:creationId xmlns:a16="http://schemas.microsoft.com/office/drawing/2014/main" id="{00000000-0008-0000-0300-00002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9525</xdr:rowOff>
        </xdr:from>
        <xdr:to>
          <xdr:col>8</xdr:col>
          <xdr:colOff>981075</xdr:colOff>
          <xdr:row>23</xdr:row>
          <xdr:rowOff>28575</xdr:rowOff>
        </xdr:to>
        <xdr:sp macro="" textlink="">
          <xdr:nvSpPr>
            <xdr:cNvPr id="15406" name="Drop Down 46" hidden="1">
              <a:extLst>
                <a:ext uri="{63B3BB69-23CF-44E3-9099-C40C66FF867C}">
                  <a14:compatExt spid="_x0000_s15406"/>
                </a:ext>
                <a:ext uri="{FF2B5EF4-FFF2-40B4-BE49-F238E27FC236}">
                  <a16:creationId xmlns:a16="http://schemas.microsoft.com/office/drawing/2014/main" id="{00000000-0008-0000-0300-00002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9525</xdr:rowOff>
        </xdr:from>
        <xdr:to>
          <xdr:col>8</xdr:col>
          <xdr:colOff>981075</xdr:colOff>
          <xdr:row>24</xdr:row>
          <xdr:rowOff>28575</xdr:rowOff>
        </xdr:to>
        <xdr:sp macro="" textlink="">
          <xdr:nvSpPr>
            <xdr:cNvPr id="15407" name="Drop Down 47" hidden="1">
              <a:extLst>
                <a:ext uri="{63B3BB69-23CF-44E3-9099-C40C66FF867C}">
                  <a14:compatExt spid="_x0000_s15407"/>
                </a:ext>
                <a:ext uri="{FF2B5EF4-FFF2-40B4-BE49-F238E27FC236}">
                  <a16:creationId xmlns:a16="http://schemas.microsoft.com/office/drawing/2014/main" id="{00000000-0008-0000-0300-00002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9525</xdr:rowOff>
        </xdr:from>
        <xdr:to>
          <xdr:col>8</xdr:col>
          <xdr:colOff>981075</xdr:colOff>
          <xdr:row>25</xdr:row>
          <xdr:rowOff>28575</xdr:rowOff>
        </xdr:to>
        <xdr:sp macro="" textlink="">
          <xdr:nvSpPr>
            <xdr:cNvPr id="15408" name="Drop Down 48" hidden="1">
              <a:extLst>
                <a:ext uri="{63B3BB69-23CF-44E3-9099-C40C66FF867C}">
                  <a14:compatExt spid="_x0000_s15408"/>
                </a:ext>
                <a:ext uri="{FF2B5EF4-FFF2-40B4-BE49-F238E27FC236}">
                  <a16:creationId xmlns:a16="http://schemas.microsoft.com/office/drawing/2014/main" id="{00000000-0008-0000-0300-00003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9525</xdr:rowOff>
        </xdr:from>
        <xdr:to>
          <xdr:col>8</xdr:col>
          <xdr:colOff>981075</xdr:colOff>
          <xdr:row>28</xdr:row>
          <xdr:rowOff>28575</xdr:rowOff>
        </xdr:to>
        <xdr:sp macro="" textlink="">
          <xdr:nvSpPr>
            <xdr:cNvPr id="15409" name="Drop Down 49" hidden="1">
              <a:extLst>
                <a:ext uri="{63B3BB69-23CF-44E3-9099-C40C66FF867C}">
                  <a14:compatExt spid="_x0000_s15409"/>
                </a:ext>
                <a:ext uri="{FF2B5EF4-FFF2-40B4-BE49-F238E27FC236}">
                  <a16:creationId xmlns:a16="http://schemas.microsoft.com/office/drawing/2014/main" id="{00000000-0008-0000-0300-00003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9525</xdr:rowOff>
        </xdr:from>
        <xdr:to>
          <xdr:col>8</xdr:col>
          <xdr:colOff>981075</xdr:colOff>
          <xdr:row>30</xdr:row>
          <xdr:rowOff>28575</xdr:rowOff>
        </xdr:to>
        <xdr:sp macro="" textlink="">
          <xdr:nvSpPr>
            <xdr:cNvPr id="15410" name="Drop Down 50" hidden="1">
              <a:extLst>
                <a:ext uri="{63B3BB69-23CF-44E3-9099-C40C66FF867C}">
                  <a14:compatExt spid="_x0000_s15410"/>
                </a:ext>
                <a:ext uri="{FF2B5EF4-FFF2-40B4-BE49-F238E27FC236}">
                  <a16:creationId xmlns:a16="http://schemas.microsoft.com/office/drawing/2014/main" id="{00000000-0008-0000-0300-00003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9525</xdr:rowOff>
        </xdr:from>
        <xdr:to>
          <xdr:col>8</xdr:col>
          <xdr:colOff>981075</xdr:colOff>
          <xdr:row>32</xdr:row>
          <xdr:rowOff>28575</xdr:rowOff>
        </xdr:to>
        <xdr:sp macro="" textlink="">
          <xdr:nvSpPr>
            <xdr:cNvPr id="15411" name="Drop Down 51" hidden="1">
              <a:extLst>
                <a:ext uri="{63B3BB69-23CF-44E3-9099-C40C66FF867C}">
                  <a14:compatExt spid="_x0000_s15411"/>
                </a:ext>
                <a:ext uri="{FF2B5EF4-FFF2-40B4-BE49-F238E27FC236}">
                  <a16:creationId xmlns:a16="http://schemas.microsoft.com/office/drawing/2014/main" id="{00000000-0008-0000-0300-00003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9525</xdr:rowOff>
        </xdr:from>
        <xdr:to>
          <xdr:col>8</xdr:col>
          <xdr:colOff>981075</xdr:colOff>
          <xdr:row>33</xdr:row>
          <xdr:rowOff>28575</xdr:rowOff>
        </xdr:to>
        <xdr:sp macro="" textlink="">
          <xdr:nvSpPr>
            <xdr:cNvPr id="15412" name="Drop Down 52" hidden="1">
              <a:extLst>
                <a:ext uri="{63B3BB69-23CF-44E3-9099-C40C66FF867C}">
                  <a14:compatExt spid="_x0000_s15412"/>
                </a:ext>
                <a:ext uri="{FF2B5EF4-FFF2-40B4-BE49-F238E27FC236}">
                  <a16:creationId xmlns:a16="http://schemas.microsoft.com/office/drawing/2014/main" id="{00000000-0008-0000-0300-00003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9525</xdr:rowOff>
        </xdr:from>
        <xdr:to>
          <xdr:col>8</xdr:col>
          <xdr:colOff>981075</xdr:colOff>
          <xdr:row>34</xdr:row>
          <xdr:rowOff>28575</xdr:rowOff>
        </xdr:to>
        <xdr:sp macro="" textlink="">
          <xdr:nvSpPr>
            <xdr:cNvPr id="15413" name="Drop Down 53" hidden="1">
              <a:extLst>
                <a:ext uri="{63B3BB69-23CF-44E3-9099-C40C66FF867C}">
                  <a14:compatExt spid="_x0000_s15413"/>
                </a:ext>
                <a:ext uri="{FF2B5EF4-FFF2-40B4-BE49-F238E27FC236}">
                  <a16:creationId xmlns:a16="http://schemas.microsoft.com/office/drawing/2014/main" id="{00000000-0008-0000-0300-00003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9525</xdr:rowOff>
        </xdr:from>
        <xdr:to>
          <xdr:col>8</xdr:col>
          <xdr:colOff>981075</xdr:colOff>
          <xdr:row>35</xdr:row>
          <xdr:rowOff>28575</xdr:rowOff>
        </xdr:to>
        <xdr:sp macro="" textlink="">
          <xdr:nvSpPr>
            <xdr:cNvPr id="15414" name="Drop Down 54" hidden="1">
              <a:extLst>
                <a:ext uri="{63B3BB69-23CF-44E3-9099-C40C66FF867C}">
                  <a14:compatExt spid="_x0000_s15414"/>
                </a:ext>
                <a:ext uri="{FF2B5EF4-FFF2-40B4-BE49-F238E27FC236}">
                  <a16:creationId xmlns:a16="http://schemas.microsoft.com/office/drawing/2014/main" id="{00000000-0008-0000-0300-00003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9525</xdr:rowOff>
        </xdr:from>
        <xdr:to>
          <xdr:col>8</xdr:col>
          <xdr:colOff>981075</xdr:colOff>
          <xdr:row>36</xdr:row>
          <xdr:rowOff>28575</xdr:rowOff>
        </xdr:to>
        <xdr:sp macro="" textlink="">
          <xdr:nvSpPr>
            <xdr:cNvPr id="15415" name="Drop Down 55" hidden="1">
              <a:extLst>
                <a:ext uri="{63B3BB69-23CF-44E3-9099-C40C66FF867C}">
                  <a14:compatExt spid="_x0000_s15415"/>
                </a:ext>
                <a:ext uri="{FF2B5EF4-FFF2-40B4-BE49-F238E27FC236}">
                  <a16:creationId xmlns:a16="http://schemas.microsoft.com/office/drawing/2014/main" id="{00000000-0008-0000-0300-00003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9525</xdr:rowOff>
        </xdr:from>
        <xdr:to>
          <xdr:col>8</xdr:col>
          <xdr:colOff>981075</xdr:colOff>
          <xdr:row>37</xdr:row>
          <xdr:rowOff>28575</xdr:rowOff>
        </xdr:to>
        <xdr:sp macro="" textlink="">
          <xdr:nvSpPr>
            <xdr:cNvPr id="15416" name="Drop Down 56" hidden="1">
              <a:extLst>
                <a:ext uri="{63B3BB69-23CF-44E3-9099-C40C66FF867C}">
                  <a14:compatExt spid="_x0000_s15416"/>
                </a:ext>
                <a:ext uri="{FF2B5EF4-FFF2-40B4-BE49-F238E27FC236}">
                  <a16:creationId xmlns:a16="http://schemas.microsoft.com/office/drawing/2014/main" id="{00000000-0008-0000-0300-00003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9525</xdr:rowOff>
        </xdr:from>
        <xdr:to>
          <xdr:col>8</xdr:col>
          <xdr:colOff>981075</xdr:colOff>
          <xdr:row>38</xdr:row>
          <xdr:rowOff>28575</xdr:rowOff>
        </xdr:to>
        <xdr:sp macro="" textlink="">
          <xdr:nvSpPr>
            <xdr:cNvPr id="15417" name="Drop Down 57" hidden="1">
              <a:extLst>
                <a:ext uri="{63B3BB69-23CF-44E3-9099-C40C66FF867C}">
                  <a14:compatExt spid="_x0000_s15417"/>
                </a:ext>
                <a:ext uri="{FF2B5EF4-FFF2-40B4-BE49-F238E27FC236}">
                  <a16:creationId xmlns:a16="http://schemas.microsoft.com/office/drawing/2014/main" id="{00000000-0008-0000-0300-00003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9525</xdr:rowOff>
        </xdr:from>
        <xdr:to>
          <xdr:col>8</xdr:col>
          <xdr:colOff>981075</xdr:colOff>
          <xdr:row>41</xdr:row>
          <xdr:rowOff>28575</xdr:rowOff>
        </xdr:to>
        <xdr:sp macro="" textlink="">
          <xdr:nvSpPr>
            <xdr:cNvPr id="15418" name="Drop Down 58" hidden="1">
              <a:extLst>
                <a:ext uri="{63B3BB69-23CF-44E3-9099-C40C66FF867C}">
                  <a14:compatExt spid="_x0000_s15418"/>
                </a:ext>
                <a:ext uri="{FF2B5EF4-FFF2-40B4-BE49-F238E27FC236}">
                  <a16:creationId xmlns:a16="http://schemas.microsoft.com/office/drawing/2014/main" id="{00000000-0008-0000-0300-00003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9525</xdr:rowOff>
        </xdr:from>
        <xdr:to>
          <xdr:col>8</xdr:col>
          <xdr:colOff>981075</xdr:colOff>
          <xdr:row>43</xdr:row>
          <xdr:rowOff>28575</xdr:rowOff>
        </xdr:to>
        <xdr:sp macro="" textlink="">
          <xdr:nvSpPr>
            <xdr:cNvPr id="15419" name="Drop Down 59" hidden="1">
              <a:extLst>
                <a:ext uri="{63B3BB69-23CF-44E3-9099-C40C66FF867C}">
                  <a14:compatExt spid="_x0000_s15419"/>
                </a:ext>
                <a:ext uri="{FF2B5EF4-FFF2-40B4-BE49-F238E27FC236}">
                  <a16:creationId xmlns:a16="http://schemas.microsoft.com/office/drawing/2014/main" id="{00000000-0008-0000-0300-00003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53</xdr:row>
          <xdr:rowOff>19050</xdr:rowOff>
        </xdr:from>
        <xdr:to>
          <xdr:col>3</xdr:col>
          <xdr:colOff>752475</xdr:colOff>
          <xdr:row>54</xdr:row>
          <xdr:rowOff>28575</xdr:rowOff>
        </xdr:to>
        <xdr:sp macro="" textlink="">
          <xdr:nvSpPr>
            <xdr:cNvPr id="15420" name="Drop Down 60" hidden="1">
              <a:extLst>
                <a:ext uri="{63B3BB69-23CF-44E3-9099-C40C66FF867C}">
                  <a14:compatExt spid="_x0000_s15420"/>
                </a:ext>
                <a:ext uri="{FF2B5EF4-FFF2-40B4-BE49-F238E27FC236}">
                  <a16:creationId xmlns:a16="http://schemas.microsoft.com/office/drawing/2014/main" id="{00000000-0008-0000-0300-00003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19050</xdr:rowOff>
        </xdr:from>
        <xdr:to>
          <xdr:col>4</xdr:col>
          <xdr:colOff>733425</xdr:colOff>
          <xdr:row>50</xdr:row>
          <xdr:rowOff>28575</xdr:rowOff>
        </xdr:to>
        <xdr:sp macro="" textlink="">
          <xdr:nvSpPr>
            <xdr:cNvPr id="15421" name="Drop Down 61" hidden="1">
              <a:extLst>
                <a:ext uri="{63B3BB69-23CF-44E3-9099-C40C66FF867C}">
                  <a14:compatExt spid="_x0000_s15421"/>
                </a:ext>
                <a:ext uri="{FF2B5EF4-FFF2-40B4-BE49-F238E27FC236}">
                  <a16:creationId xmlns:a16="http://schemas.microsoft.com/office/drawing/2014/main" id="{00000000-0008-0000-0300-00003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9525</xdr:rowOff>
        </xdr:from>
        <xdr:to>
          <xdr:col>10</xdr:col>
          <xdr:colOff>0</xdr:colOff>
          <xdr:row>5</xdr:row>
          <xdr:rowOff>104775</xdr:rowOff>
        </xdr:to>
        <xdr:sp macro="" textlink="">
          <xdr:nvSpPr>
            <xdr:cNvPr id="15422" name="Drop Down 62" hidden="1">
              <a:extLst>
                <a:ext uri="{63B3BB69-23CF-44E3-9099-C40C66FF867C}">
                  <a14:compatExt spid="_x0000_s15422"/>
                </a:ext>
                <a:ext uri="{FF2B5EF4-FFF2-40B4-BE49-F238E27FC236}">
                  <a16:creationId xmlns:a16="http://schemas.microsoft.com/office/drawing/2014/main" id="{00000000-0008-0000-0300-00003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9525</xdr:rowOff>
        </xdr:from>
        <xdr:to>
          <xdr:col>10</xdr:col>
          <xdr:colOff>0</xdr:colOff>
          <xdr:row>6</xdr:row>
          <xdr:rowOff>104775</xdr:rowOff>
        </xdr:to>
        <xdr:sp macro="" textlink="">
          <xdr:nvSpPr>
            <xdr:cNvPr id="15423" name="Drop Down 63" hidden="1">
              <a:extLst>
                <a:ext uri="{63B3BB69-23CF-44E3-9099-C40C66FF867C}">
                  <a14:compatExt spid="_x0000_s15423"/>
                </a:ext>
                <a:ext uri="{FF2B5EF4-FFF2-40B4-BE49-F238E27FC236}">
                  <a16:creationId xmlns:a16="http://schemas.microsoft.com/office/drawing/2014/main" id="{00000000-0008-0000-0300-00003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9525</xdr:rowOff>
        </xdr:from>
        <xdr:to>
          <xdr:col>10</xdr:col>
          <xdr:colOff>0</xdr:colOff>
          <xdr:row>7</xdr:row>
          <xdr:rowOff>95250</xdr:rowOff>
        </xdr:to>
        <xdr:sp macro="" textlink="">
          <xdr:nvSpPr>
            <xdr:cNvPr id="15424" name="Drop Down 64" hidden="1">
              <a:extLst>
                <a:ext uri="{63B3BB69-23CF-44E3-9099-C40C66FF867C}">
                  <a14:compatExt spid="_x0000_s15424"/>
                </a:ext>
                <a:ext uri="{FF2B5EF4-FFF2-40B4-BE49-F238E27FC236}">
                  <a16:creationId xmlns:a16="http://schemas.microsoft.com/office/drawing/2014/main" id="{00000000-0008-0000-0300-00004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9525</xdr:rowOff>
        </xdr:from>
        <xdr:to>
          <xdr:col>10</xdr:col>
          <xdr:colOff>0</xdr:colOff>
          <xdr:row>8</xdr:row>
          <xdr:rowOff>47625</xdr:rowOff>
        </xdr:to>
        <xdr:sp macro="" textlink="">
          <xdr:nvSpPr>
            <xdr:cNvPr id="15425" name="Drop Down 65" hidden="1">
              <a:extLst>
                <a:ext uri="{63B3BB69-23CF-44E3-9099-C40C66FF867C}">
                  <a14:compatExt spid="_x0000_s15425"/>
                </a:ext>
                <a:ext uri="{FF2B5EF4-FFF2-40B4-BE49-F238E27FC236}">
                  <a16:creationId xmlns:a16="http://schemas.microsoft.com/office/drawing/2014/main" id="{00000000-0008-0000-0300-00004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9525</xdr:rowOff>
        </xdr:from>
        <xdr:to>
          <xdr:col>10</xdr:col>
          <xdr:colOff>0</xdr:colOff>
          <xdr:row>9</xdr:row>
          <xdr:rowOff>47625</xdr:rowOff>
        </xdr:to>
        <xdr:sp macro="" textlink="">
          <xdr:nvSpPr>
            <xdr:cNvPr id="15426" name="Drop Down 66" hidden="1">
              <a:extLst>
                <a:ext uri="{63B3BB69-23CF-44E3-9099-C40C66FF867C}">
                  <a14:compatExt spid="_x0000_s15426"/>
                </a:ext>
                <a:ext uri="{FF2B5EF4-FFF2-40B4-BE49-F238E27FC236}">
                  <a16:creationId xmlns:a16="http://schemas.microsoft.com/office/drawing/2014/main" id="{00000000-0008-0000-0300-00004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9525</xdr:rowOff>
        </xdr:from>
        <xdr:to>
          <xdr:col>10</xdr:col>
          <xdr:colOff>0</xdr:colOff>
          <xdr:row>11</xdr:row>
          <xdr:rowOff>209550</xdr:rowOff>
        </xdr:to>
        <xdr:sp macro="" textlink="">
          <xdr:nvSpPr>
            <xdr:cNvPr id="15427" name="Drop Down 67" hidden="1">
              <a:extLst>
                <a:ext uri="{63B3BB69-23CF-44E3-9099-C40C66FF867C}">
                  <a14:compatExt spid="_x0000_s15427"/>
                </a:ext>
                <a:ext uri="{FF2B5EF4-FFF2-40B4-BE49-F238E27FC236}">
                  <a16:creationId xmlns:a16="http://schemas.microsoft.com/office/drawing/2014/main" id="{00000000-0008-0000-0300-00004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9525</xdr:rowOff>
        </xdr:from>
        <xdr:to>
          <xdr:col>10</xdr:col>
          <xdr:colOff>0</xdr:colOff>
          <xdr:row>13</xdr:row>
          <xdr:rowOff>47625</xdr:rowOff>
        </xdr:to>
        <xdr:sp macro="" textlink="">
          <xdr:nvSpPr>
            <xdr:cNvPr id="15428" name="Drop Down 68" hidden="1">
              <a:extLst>
                <a:ext uri="{63B3BB69-23CF-44E3-9099-C40C66FF867C}">
                  <a14:compatExt spid="_x0000_s15428"/>
                </a:ext>
                <a:ext uri="{FF2B5EF4-FFF2-40B4-BE49-F238E27FC236}">
                  <a16:creationId xmlns:a16="http://schemas.microsoft.com/office/drawing/2014/main" id="{00000000-0008-0000-0300-00004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9525</xdr:rowOff>
        </xdr:from>
        <xdr:to>
          <xdr:col>10</xdr:col>
          <xdr:colOff>0</xdr:colOff>
          <xdr:row>14</xdr:row>
          <xdr:rowOff>47625</xdr:rowOff>
        </xdr:to>
        <xdr:sp macro="" textlink="">
          <xdr:nvSpPr>
            <xdr:cNvPr id="15429" name="Drop Down 69" hidden="1">
              <a:extLst>
                <a:ext uri="{63B3BB69-23CF-44E3-9099-C40C66FF867C}">
                  <a14:compatExt spid="_x0000_s15429"/>
                </a:ext>
                <a:ext uri="{FF2B5EF4-FFF2-40B4-BE49-F238E27FC236}">
                  <a16:creationId xmlns:a16="http://schemas.microsoft.com/office/drawing/2014/main" id="{00000000-0008-0000-0300-00004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9525</xdr:rowOff>
        </xdr:from>
        <xdr:to>
          <xdr:col>10</xdr:col>
          <xdr:colOff>0</xdr:colOff>
          <xdr:row>15</xdr:row>
          <xdr:rowOff>47625</xdr:rowOff>
        </xdr:to>
        <xdr:sp macro="" textlink="">
          <xdr:nvSpPr>
            <xdr:cNvPr id="15430" name="Drop Down 70" hidden="1">
              <a:extLst>
                <a:ext uri="{63B3BB69-23CF-44E3-9099-C40C66FF867C}">
                  <a14:compatExt spid="_x0000_s15430"/>
                </a:ext>
                <a:ext uri="{FF2B5EF4-FFF2-40B4-BE49-F238E27FC236}">
                  <a16:creationId xmlns:a16="http://schemas.microsoft.com/office/drawing/2014/main" id="{00000000-0008-0000-0300-00004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9525</xdr:rowOff>
        </xdr:from>
        <xdr:to>
          <xdr:col>10</xdr:col>
          <xdr:colOff>0</xdr:colOff>
          <xdr:row>16</xdr:row>
          <xdr:rowOff>47625</xdr:rowOff>
        </xdr:to>
        <xdr:sp macro="" textlink="">
          <xdr:nvSpPr>
            <xdr:cNvPr id="15431" name="Drop Down 71" hidden="1">
              <a:extLst>
                <a:ext uri="{63B3BB69-23CF-44E3-9099-C40C66FF867C}">
                  <a14:compatExt spid="_x0000_s15431"/>
                </a:ext>
                <a:ext uri="{FF2B5EF4-FFF2-40B4-BE49-F238E27FC236}">
                  <a16:creationId xmlns:a16="http://schemas.microsoft.com/office/drawing/2014/main" id="{00000000-0008-0000-0300-00004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9525</xdr:rowOff>
        </xdr:from>
        <xdr:to>
          <xdr:col>10</xdr:col>
          <xdr:colOff>0</xdr:colOff>
          <xdr:row>17</xdr:row>
          <xdr:rowOff>19050</xdr:rowOff>
        </xdr:to>
        <xdr:sp macro="" textlink="">
          <xdr:nvSpPr>
            <xdr:cNvPr id="15432" name="Drop Down 72" hidden="1">
              <a:extLst>
                <a:ext uri="{63B3BB69-23CF-44E3-9099-C40C66FF867C}">
                  <a14:compatExt spid="_x0000_s15432"/>
                </a:ext>
                <a:ext uri="{FF2B5EF4-FFF2-40B4-BE49-F238E27FC236}">
                  <a16:creationId xmlns:a16="http://schemas.microsoft.com/office/drawing/2014/main" id="{00000000-0008-0000-0300-00004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9525</xdr:rowOff>
        </xdr:from>
        <xdr:to>
          <xdr:col>10</xdr:col>
          <xdr:colOff>0</xdr:colOff>
          <xdr:row>18</xdr:row>
          <xdr:rowOff>19050</xdr:rowOff>
        </xdr:to>
        <xdr:sp macro="" textlink="">
          <xdr:nvSpPr>
            <xdr:cNvPr id="15433" name="Drop Down 73" hidden="1">
              <a:extLst>
                <a:ext uri="{63B3BB69-23CF-44E3-9099-C40C66FF867C}">
                  <a14:compatExt spid="_x0000_s15433"/>
                </a:ext>
                <a:ext uri="{FF2B5EF4-FFF2-40B4-BE49-F238E27FC236}">
                  <a16:creationId xmlns:a16="http://schemas.microsoft.com/office/drawing/2014/main" id="{00000000-0008-0000-0300-00004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9525</xdr:rowOff>
        </xdr:from>
        <xdr:to>
          <xdr:col>10</xdr:col>
          <xdr:colOff>0</xdr:colOff>
          <xdr:row>19</xdr:row>
          <xdr:rowOff>19050</xdr:rowOff>
        </xdr:to>
        <xdr:sp macro="" textlink="">
          <xdr:nvSpPr>
            <xdr:cNvPr id="15434" name="Drop Down 74" hidden="1">
              <a:extLst>
                <a:ext uri="{63B3BB69-23CF-44E3-9099-C40C66FF867C}">
                  <a14:compatExt spid="_x0000_s15434"/>
                </a:ext>
                <a:ext uri="{FF2B5EF4-FFF2-40B4-BE49-F238E27FC236}">
                  <a16:creationId xmlns:a16="http://schemas.microsoft.com/office/drawing/2014/main" id="{00000000-0008-0000-0300-00004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9525</xdr:rowOff>
        </xdr:from>
        <xdr:to>
          <xdr:col>10</xdr:col>
          <xdr:colOff>0</xdr:colOff>
          <xdr:row>20</xdr:row>
          <xdr:rowOff>19050</xdr:rowOff>
        </xdr:to>
        <xdr:sp macro="" textlink="">
          <xdr:nvSpPr>
            <xdr:cNvPr id="15435" name="Drop Down 75" hidden="1">
              <a:extLst>
                <a:ext uri="{63B3BB69-23CF-44E3-9099-C40C66FF867C}">
                  <a14:compatExt spid="_x0000_s15435"/>
                </a:ext>
                <a:ext uri="{FF2B5EF4-FFF2-40B4-BE49-F238E27FC236}">
                  <a16:creationId xmlns:a16="http://schemas.microsoft.com/office/drawing/2014/main" id="{00000000-0008-0000-0300-00004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9525</xdr:rowOff>
        </xdr:from>
        <xdr:to>
          <xdr:col>10</xdr:col>
          <xdr:colOff>0</xdr:colOff>
          <xdr:row>23</xdr:row>
          <xdr:rowOff>19050</xdr:rowOff>
        </xdr:to>
        <xdr:sp macro="" textlink="">
          <xdr:nvSpPr>
            <xdr:cNvPr id="15436" name="Drop Down 76" hidden="1">
              <a:extLst>
                <a:ext uri="{63B3BB69-23CF-44E3-9099-C40C66FF867C}">
                  <a14:compatExt spid="_x0000_s15436"/>
                </a:ext>
                <a:ext uri="{FF2B5EF4-FFF2-40B4-BE49-F238E27FC236}">
                  <a16:creationId xmlns:a16="http://schemas.microsoft.com/office/drawing/2014/main" id="{00000000-0008-0000-0300-00004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9525</xdr:rowOff>
        </xdr:from>
        <xdr:to>
          <xdr:col>10</xdr:col>
          <xdr:colOff>0</xdr:colOff>
          <xdr:row>24</xdr:row>
          <xdr:rowOff>19050</xdr:rowOff>
        </xdr:to>
        <xdr:sp macro="" textlink="">
          <xdr:nvSpPr>
            <xdr:cNvPr id="15437" name="Drop Down 77" hidden="1">
              <a:extLst>
                <a:ext uri="{63B3BB69-23CF-44E3-9099-C40C66FF867C}">
                  <a14:compatExt spid="_x0000_s15437"/>
                </a:ext>
                <a:ext uri="{FF2B5EF4-FFF2-40B4-BE49-F238E27FC236}">
                  <a16:creationId xmlns:a16="http://schemas.microsoft.com/office/drawing/2014/main" id="{00000000-0008-0000-0300-00004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9525</xdr:rowOff>
        </xdr:from>
        <xdr:to>
          <xdr:col>10</xdr:col>
          <xdr:colOff>0</xdr:colOff>
          <xdr:row>25</xdr:row>
          <xdr:rowOff>19050</xdr:rowOff>
        </xdr:to>
        <xdr:sp macro="" textlink="">
          <xdr:nvSpPr>
            <xdr:cNvPr id="15438" name="Drop Down 78" hidden="1">
              <a:extLst>
                <a:ext uri="{63B3BB69-23CF-44E3-9099-C40C66FF867C}">
                  <a14:compatExt spid="_x0000_s15438"/>
                </a:ext>
                <a:ext uri="{FF2B5EF4-FFF2-40B4-BE49-F238E27FC236}">
                  <a16:creationId xmlns:a16="http://schemas.microsoft.com/office/drawing/2014/main" id="{00000000-0008-0000-0300-00004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9525</xdr:rowOff>
        </xdr:from>
        <xdr:to>
          <xdr:col>10</xdr:col>
          <xdr:colOff>0</xdr:colOff>
          <xdr:row>28</xdr:row>
          <xdr:rowOff>19050</xdr:rowOff>
        </xdr:to>
        <xdr:sp macro="" textlink="">
          <xdr:nvSpPr>
            <xdr:cNvPr id="15439" name="Drop Down 79" hidden="1">
              <a:extLst>
                <a:ext uri="{63B3BB69-23CF-44E3-9099-C40C66FF867C}">
                  <a14:compatExt spid="_x0000_s15439"/>
                </a:ext>
                <a:ext uri="{FF2B5EF4-FFF2-40B4-BE49-F238E27FC236}">
                  <a16:creationId xmlns:a16="http://schemas.microsoft.com/office/drawing/2014/main" id="{00000000-0008-0000-0300-00004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9525</xdr:rowOff>
        </xdr:from>
        <xdr:to>
          <xdr:col>10</xdr:col>
          <xdr:colOff>0</xdr:colOff>
          <xdr:row>29</xdr:row>
          <xdr:rowOff>19050</xdr:rowOff>
        </xdr:to>
        <xdr:sp macro="" textlink="">
          <xdr:nvSpPr>
            <xdr:cNvPr id="15440" name="Drop Down 80" hidden="1">
              <a:extLst>
                <a:ext uri="{63B3BB69-23CF-44E3-9099-C40C66FF867C}">
                  <a14:compatExt spid="_x0000_s15440"/>
                </a:ext>
                <a:ext uri="{FF2B5EF4-FFF2-40B4-BE49-F238E27FC236}">
                  <a16:creationId xmlns:a16="http://schemas.microsoft.com/office/drawing/2014/main" id="{00000000-0008-0000-0300-00005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9525</xdr:rowOff>
        </xdr:from>
        <xdr:to>
          <xdr:col>10</xdr:col>
          <xdr:colOff>0</xdr:colOff>
          <xdr:row>30</xdr:row>
          <xdr:rowOff>19050</xdr:rowOff>
        </xdr:to>
        <xdr:sp macro="" textlink="">
          <xdr:nvSpPr>
            <xdr:cNvPr id="15441" name="Drop Down 81" hidden="1">
              <a:extLst>
                <a:ext uri="{63B3BB69-23CF-44E3-9099-C40C66FF867C}">
                  <a14:compatExt spid="_x0000_s15441"/>
                </a:ext>
                <a:ext uri="{FF2B5EF4-FFF2-40B4-BE49-F238E27FC236}">
                  <a16:creationId xmlns:a16="http://schemas.microsoft.com/office/drawing/2014/main" id="{00000000-0008-0000-0300-00005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9525</xdr:rowOff>
        </xdr:from>
        <xdr:to>
          <xdr:col>10</xdr:col>
          <xdr:colOff>0</xdr:colOff>
          <xdr:row>31</xdr:row>
          <xdr:rowOff>19050</xdr:rowOff>
        </xdr:to>
        <xdr:sp macro="" textlink="">
          <xdr:nvSpPr>
            <xdr:cNvPr id="15442" name="Drop Down 82" hidden="1">
              <a:extLst>
                <a:ext uri="{63B3BB69-23CF-44E3-9099-C40C66FF867C}">
                  <a14:compatExt spid="_x0000_s15442"/>
                </a:ext>
                <a:ext uri="{FF2B5EF4-FFF2-40B4-BE49-F238E27FC236}">
                  <a16:creationId xmlns:a16="http://schemas.microsoft.com/office/drawing/2014/main" id="{00000000-0008-0000-0300-00005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9525</xdr:rowOff>
        </xdr:from>
        <xdr:to>
          <xdr:col>10</xdr:col>
          <xdr:colOff>0</xdr:colOff>
          <xdr:row>32</xdr:row>
          <xdr:rowOff>19050</xdr:rowOff>
        </xdr:to>
        <xdr:sp macro="" textlink="">
          <xdr:nvSpPr>
            <xdr:cNvPr id="15443" name="Drop Down 83" hidden="1">
              <a:extLst>
                <a:ext uri="{63B3BB69-23CF-44E3-9099-C40C66FF867C}">
                  <a14:compatExt spid="_x0000_s15443"/>
                </a:ext>
                <a:ext uri="{FF2B5EF4-FFF2-40B4-BE49-F238E27FC236}">
                  <a16:creationId xmlns:a16="http://schemas.microsoft.com/office/drawing/2014/main" id="{00000000-0008-0000-0300-00005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9525</xdr:rowOff>
        </xdr:from>
        <xdr:to>
          <xdr:col>10</xdr:col>
          <xdr:colOff>0</xdr:colOff>
          <xdr:row>33</xdr:row>
          <xdr:rowOff>19050</xdr:rowOff>
        </xdr:to>
        <xdr:sp macro="" textlink="">
          <xdr:nvSpPr>
            <xdr:cNvPr id="15444" name="Drop Down 84" hidden="1">
              <a:extLst>
                <a:ext uri="{63B3BB69-23CF-44E3-9099-C40C66FF867C}">
                  <a14:compatExt spid="_x0000_s15444"/>
                </a:ext>
                <a:ext uri="{FF2B5EF4-FFF2-40B4-BE49-F238E27FC236}">
                  <a16:creationId xmlns:a16="http://schemas.microsoft.com/office/drawing/2014/main" id="{00000000-0008-0000-0300-00005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9525</xdr:rowOff>
        </xdr:from>
        <xdr:to>
          <xdr:col>10</xdr:col>
          <xdr:colOff>0</xdr:colOff>
          <xdr:row>34</xdr:row>
          <xdr:rowOff>19050</xdr:rowOff>
        </xdr:to>
        <xdr:sp macro="" textlink="">
          <xdr:nvSpPr>
            <xdr:cNvPr id="15445" name="Drop Down 85" hidden="1">
              <a:extLst>
                <a:ext uri="{63B3BB69-23CF-44E3-9099-C40C66FF867C}">
                  <a14:compatExt spid="_x0000_s15445"/>
                </a:ext>
                <a:ext uri="{FF2B5EF4-FFF2-40B4-BE49-F238E27FC236}">
                  <a16:creationId xmlns:a16="http://schemas.microsoft.com/office/drawing/2014/main" id="{00000000-0008-0000-0300-00005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9525</xdr:rowOff>
        </xdr:from>
        <xdr:to>
          <xdr:col>10</xdr:col>
          <xdr:colOff>0</xdr:colOff>
          <xdr:row>35</xdr:row>
          <xdr:rowOff>19050</xdr:rowOff>
        </xdr:to>
        <xdr:sp macro="" textlink="">
          <xdr:nvSpPr>
            <xdr:cNvPr id="15446" name="Drop Down 86" hidden="1">
              <a:extLst>
                <a:ext uri="{63B3BB69-23CF-44E3-9099-C40C66FF867C}">
                  <a14:compatExt spid="_x0000_s15446"/>
                </a:ext>
                <a:ext uri="{FF2B5EF4-FFF2-40B4-BE49-F238E27FC236}">
                  <a16:creationId xmlns:a16="http://schemas.microsoft.com/office/drawing/2014/main" id="{00000000-0008-0000-0300-00005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9525</xdr:rowOff>
        </xdr:from>
        <xdr:to>
          <xdr:col>10</xdr:col>
          <xdr:colOff>0</xdr:colOff>
          <xdr:row>36</xdr:row>
          <xdr:rowOff>19050</xdr:rowOff>
        </xdr:to>
        <xdr:sp macro="" textlink="">
          <xdr:nvSpPr>
            <xdr:cNvPr id="15447" name="Drop Down 87" hidden="1">
              <a:extLst>
                <a:ext uri="{63B3BB69-23CF-44E3-9099-C40C66FF867C}">
                  <a14:compatExt spid="_x0000_s15447"/>
                </a:ext>
                <a:ext uri="{FF2B5EF4-FFF2-40B4-BE49-F238E27FC236}">
                  <a16:creationId xmlns:a16="http://schemas.microsoft.com/office/drawing/2014/main" id="{00000000-0008-0000-0300-00005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9525</xdr:rowOff>
        </xdr:from>
        <xdr:to>
          <xdr:col>10</xdr:col>
          <xdr:colOff>0</xdr:colOff>
          <xdr:row>37</xdr:row>
          <xdr:rowOff>19050</xdr:rowOff>
        </xdr:to>
        <xdr:sp macro="" textlink="">
          <xdr:nvSpPr>
            <xdr:cNvPr id="15448" name="Drop Down 88" hidden="1">
              <a:extLst>
                <a:ext uri="{63B3BB69-23CF-44E3-9099-C40C66FF867C}">
                  <a14:compatExt spid="_x0000_s15448"/>
                </a:ext>
                <a:ext uri="{FF2B5EF4-FFF2-40B4-BE49-F238E27FC236}">
                  <a16:creationId xmlns:a16="http://schemas.microsoft.com/office/drawing/2014/main" id="{00000000-0008-0000-0300-00005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9525</xdr:rowOff>
        </xdr:from>
        <xdr:to>
          <xdr:col>10</xdr:col>
          <xdr:colOff>0</xdr:colOff>
          <xdr:row>38</xdr:row>
          <xdr:rowOff>19050</xdr:rowOff>
        </xdr:to>
        <xdr:sp macro="" textlink="">
          <xdr:nvSpPr>
            <xdr:cNvPr id="15449" name="Drop Down 89" hidden="1">
              <a:extLst>
                <a:ext uri="{63B3BB69-23CF-44E3-9099-C40C66FF867C}">
                  <a14:compatExt spid="_x0000_s15449"/>
                </a:ext>
                <a:ext uri="{FF2B5EF4-FFF2-40B4-BE49-F238E27FC236}">
                  <a16:creationId xmlns:a16="http://schemas.microsoft.com/office/drawing/2014/main" id="{00000000-0008-0000-0300-00005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9525</xdr:rowOff>
        </xdr:from>
        <xdr:to>
          <xdr:col>10</xdr:col>
          <xdr:colOff>0</xdr:colOff>
          <xdr:row>41</xdr:row>
          <xdr:rowOff>19050</xdr:rowOff>
        </xdr:to>
        <xdr:sp macro="" textlink="">
          <xdr:nvSpPr>
            <xdr:cNvPr id="15450" name="Drop Down 90" hidden="1">
              <a:extLst>
                <a:ext uri="{63B3BB69-23CF-44E3-9099-C40C66FF867C}">
                  <a14:compatExt spid="_x0000_s15450"/>
                </a:ext>
                <a:ext uri="{FF2B5EF4-FFF2-40B4-BE49-F238E27FC236}">
                  <a16:creationId xmlns:a16="http://schemas.microsoft.com/office/drawing/2014/main" id="{00000000-0008-0000-0300-00005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9525</xdr:rowOff>
        </xdr:from>
        <xdr:to>
          <xdr:col>10</xdr:col>
          <xdr:colOff>0</xdr:colOff>
          <xdr:row>43</xdr:row>
          <xdr:rowOff>19050</xdr:rowOff>
        </xdr:to>
        <xdr:sp macro="" textlink="">
          <xdr:nvSpPr>
            <xdr:cNvPr id="15451" name="Drop Down 91" hidden="1">
              <a:extLst>
                <a:ext uri="{63B3BB69-23CF-44E3-9099-C40C66FF867C}">
                  <a14:compatExt spid="_x0000_s15451"/>
                </a:ext>
                <a:ext uri="{FF2B5EF4-FFF2-40B4-BE49-F238E27FC236}">
                  <a16:creationId xmlns:a16="http://schemas.microsoft.com/office/drawing/2014/main" id="{00000000-0008-0000-0300-00005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9525</xdr:rowOff>
        </xdr:from>
        <xdr:to>
          <xdr:col>5</xdr:col>
          <xdr:colOff>733425</xdr:colOff>
          <xdr:row>50</xdr:row>
          <xdr:rowOff>28575</xdr:rowOff>
        </xdr:to>
        <xdr:sp macro="" textlink="">
          <xdr:nvSpPr>
            <xdr:cNvPr id="15452" name="Drop Down 92" hidden="1">
              <a:extLst>
                <a:ext uri="{63B3BB69-23CF-44E3-9099-C40C66FF867C}">
                  <a14:compatExt spid="_x0000_s15452"/>
                </a:ext>
                <a:ext uri="{FF2B5EF4-FFF2-40B4-BE49-F238E27FC236}">
                  <a16:creationId xmlns:a16="http://schemas.microsoft.com/office/drawing/2014/main" id="{00000000-0008-0000-0300-00005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19050</xdr:rowOff>
        </xdr:from>
        <xdr:to>
          <xdr:col>5</xdr:col>
          <xdr:colOff>733425</xdr:colOff>
          <xdr:row>51</xdr:row>
          <xdr:rowOff>38100</xdr:rowOff>
        </xdr:to>
        <xdr:sp macro="" textlink="">
          <xdr:nvSpPr>
            <xdr:cNvPr id="15453" name="Drop Down 93" hidden="1">
              <a:extLst>
                <a:ext uri="{63B3BB69-23CF-44E3-9099-C40C66FF867C}">
                  <a14:compatExt spid="_x0000_s15453"/>
                </a:ext>
                <a:ext uri="{FF2B5EF4-FFF2-40B4-BE49-F238E27FC236}">
                  <a16:creationId xmlns:a16="http://schemas.microsoft.com/office/drawing/2014/main" id="{00000000-0008-0000-0300-00005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19050</xdr:rowOff>
        </xdr:from>
        <xdr:to>
          <xdr:col>5</xdr:col>
          <xdr:colOff>733425</xdr:colOff>
          <xdr:row>52</xdr:row>
          <xdr:rowOff>38100</xdr:rowOff>
        </xdr:to>
        <xdr:sp macro="" textlink="">
          <xdr:nvSpPr>
            <xdr:cNvPr id="15454" name="Drop Down 94" hidden="1">
              <a:extLst>
                <a:ext uri="{63B3BB69-23CF-44E3-9099-C40C66FF867C}">
                  <a14:compatExt spid="_x0000_s15454"/>
                </a:ext>
                <a:ext uri="{FF2B5EF4-FFF2-40B4-BE49-F238E27FC236}">
                  <a16:creationId xmlns:a16="http://schemas.microsoft.com/office/drawing/2014/main" id="{00000000-0008-0000-0300-00005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19050</xdr:rowOff>
        </xdr:from>
        <xdr:to>
          <xdr:col>5</xdr:col>
          <xdr:colOff>733425</xdr:colOff>
          <xdr:row>53</xdr:row>
          <xdr:rowOff>38100</xdr:rowOff>
        </xdr:to>
        <xdr:sp macro="" textlink="">
          <xdr:nvSpPr>
            <xdr:cNvPr id="15455" name="Drop Down 95" hidden="1">
              <a:extLst>
                <a:ext uri="{63B3BB69-23CF-44E3-9099-C40C66FF867C}">
                  <a14:compatExt spid="_x0000_s15455"/>
                </a:ext>
                <a:ext uri="{FF2B5EF4-FFF2-40B4-BE49-F238E27FC236}">
                  <a16:creationId xmlns:a16="http://schemas.microsoft.com/office/drawing/2014/main" id="{00000000-0008-0000-0300-00005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53</xdr:row>
          <xdr:rowOff>19050</xdr:rowOff>
        </xdr:from>
        <xdr:to>
          <xdr:col>5</xdr:col>
          <xdr:colOff>742950</xdr:colOff>
          <xdr:row>54</xdr:row>
          <xdr:rowOff>38100</xdr:rowOff>
        </xdr:to>
        <xdr:sp macro="" textlink="">
          <xdr:nvSpPr>
            <xdr:cNvPr id="15456" name="Drop Down 96" hidden="1">
              <a:extLst>
                <a:ext uri="{63B3BB69-23CF-44E3-9099-C40C66FF867C}">
                  <a14:compatExt spid="_x0000_s15456"/>
                </a:ext>
                <a:ext uri="{FF2B5EF4-FFF2-40B4-BE49-F238E27FC236}">
                  <a16:creationId xmlns:a16="http://schemas.microsoft.com/office/drawing/2014/main" id="{00000000-0008-0000-0300-00006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19050</xdr:rowOff>
        </xdr:from>
        <xdr:to>
          <xdr:col>5</xdr:col>
          <xdr:colOff>733425</xdr:colOff>
          <xdr:row>55</xdr:row>
          <xdr:rowOff>38100</xdr:rowOff>
        </xdr:to>
        <xdr:sp macro="" textlink="">
          <xdr:nvSpPr>
            <xdr:cNvPr id="15457" name="Drop Down 97" hidden="1">
              <a:extLst>
                <a:ext uri="{63B3BB69-23CF-44E3-9099-C40C66FF867C}">
                  <a14:compatExt spid="_x0000_s15457"/>
                </a:ext>
                <a:ext uri="{FF2B5EF4-FFF2-40B4-BE49-F238E27FC236}">
                  <a16:creationId xmlns:a16="http://schemas.microsoft.com/office/drawing/2014/main" id="{00000000-0008-0000-0300-00006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0</xdr:rowOff>
        </xdr:from>
        <xdr:to>
          <xdr:col>3</xdr:col>
          <xdr:colOff>752475</xdr:colOff>
          <xdr:row>55</xdr:row>
          <xdr:rowOff>19050</xdr:rowOff>
        </xdr:to>
        <xdr:sp macro="" textlink="">
          <xdr:nvSpPr>
            <xdr:cNvPr id="15458" name="Drop Down 98" hidden="1">
              <a:extLst>
                <a:ext uri="{63B3BB69-23CF-44E3-9099-C40C66FF867C}">
                  <a14:compatExt spid="_x0000_s15458"/>
                </a:ext>
                <a:ext uri="{FF2B5EF4-FFF2-40B4-BE49-F238E27FC236}">
                  <a16:creationId xmlns:a16="http://schemas.microsoft.com/office/drawing/2014/main" id="{00000000-0008-0000-0300-00006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9525</xdr:rowOff>
        </xdr:from>
        <xdr:to>
          <xdr:col>8</xdr:col>
          <xdr:colOff>981075</xdr:colOff>
          <xdr:row>20</xdr:row>
          <xdr:rowOff>28575</xdr:rowOff>
        </xdr:to>
        <xdr:sp macro="" textlink="">
          <xdr:nvSpPr>
            <xdr:cNvPr id="15459" name="Drop Down 99" hidden="1">
              <a:extLst>
                <a:ext uri="{63B3BB69-23CF-44E3-9099-C40C66FF867C}">
                  <a14:compatExt spid="_x0000_s15459"/>
                </a:ext>
                <a:ext uri="{FF2B5EF4-FFF2-40B4-BE49-F238E27FC236}">
                  <a16:creationId xmlns:a16="http://schemas.microsoft.com/office/drawing/2014/main" id="{00000000-0008-0000-0300-00006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19050</xdr:rowOff>
        </xdr:from>
        <xdr:to>
          <xdr:col>4</xdr:col>
          <xdr:colOff>733425</xdr:colOff>
          <xdr:row>51</xdr:row>
          <xdr:rowOff>38100</xdr:rowOff>
        </xdr:to>
        <xdr:sp macro="" textlink="">
          <xdr:nvSpPr>
            <xdr:cNvPr id="15460" name="Drop Down 100" hidden="1">
              <a:extLst>
                <a:ext uri="{63B3BB69-23CF-44E3-9099-C40C66FF867C}">
                  <a14:compatExt spid="_x0000_s15460"/>
                </a:ext>
                <a:ext uri="{FF2B5EF4-FFF2-40B4-BE49-F238E27FC236}">
                  <a16:creationId xmlns:a16="http://schemas.microsoft.com/office/drawing/2014/main" id="{00000000-0008-0000-0300-00006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742950</xdr:colOff>
          <xdr:row>51</xdr:row>
          <xdr:rowOff>38100</xdr:rowOff>
        </xdr:to>
        <xdr:sp macro="" textlink="">
          <xdr:nvSpPr>
            <xdr:cNvPr id="15461" name="Drop Down 101" hidden="1">
              <a:extLst>
                <a:ext uri="{63B3BB69-23CF-44E3-9099-C40C66FF867C}">
                  <a14:compatExt spid="_x0000_s15461"/>
                </a:ext>
                <a:ext uri="{FF2B5EF4-FFF2-40B4-BE49-F238E27FC236}">
                  <a16:creationId xmlns:a16="http://schemas.microsoft.com/office/drawing/2014/main" id="{00000000-0008-0000-0300-00006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9525</xdr:rowOff>
        </xdr:from>
        <xdr:to>
          <xdr:col>2</xdr:col>
          <xdr:colOff>742950</xdr:colOff>
          <xdr:row>53</xdr:row>
          <xdr:rowOff>19050</xdr:rowOff>
        </xdr:to>
        <xdr:sp macro="" textlink="">
          <xdr:nvSpPr>
            <xdr:cNvPr id="15462" name="Drop Down 102" hidden="1">
              <a:extLst>
                <a:ext uri="{63B3BB69-23CF-44E3-9099-C40C66FF867C}">
                  <a14:compatExt spid="_x0000_s15462"/>
                </a:ext>
                <a:ext uri="{FF2B5EF4-FFF2-40B4-BE49-F238E27FC236}">
                  <a16:creationId xmlns:a16="http://schemas.microsoft.com/office/drawing/2014/main" id="{00000000-0008-0000-0300-00006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4.xml"/><Relationship Id="rId21" Type="http://schemas.openxmlformats.org/officeDocument/2006/relationships/ctrlProp" Target="../ctrlProps/ctrlProp19.xml"/><Relationship Id="rId42" Type="http://schemas.openxmlformats.org/officeDocument/2006/relationships/ctrlProp" Target="../ctrlProps/ctrlProp40.xml"/><Relationship Id="rId47" Type="http://schemas.openxmlformats.org/officeDocument/2006/relationships/ctrlProp" Target="../ctrlProps/ctrlProp45.xml"/><Relationship Id="rId63" Type="http://schemas.openxmlformats.org/officeDocument/2006/relationships/ctrlProp" Target="../ctrlProps/ctrlProp61.xml"/><Relationship Id="rId68" Type="http://schemas.openxmlformats.org/officeDocument/2006/relationships/ctrlProp" Target="../ctrlProps/ctrlProp66.xml"/><Relationship Id="rId84" Type="http://schemas.openxmlformats.org/officeDocument/2006/relationships/ctrlProp" Target="../ctrlProps/ctrlProp82.xml"/><Relationship Id="rId89" Type="http://schemas.openxmlformats.org/officeDocument/2006/relationships/ctrlProp" Target="../ctrlProps/ctrlProp87.xml"/><Relationship Id="rId16" Type="http://schemas.openxmlformats.org/officeDocument/2006/relationships/ctrlProp" Target="../ctrlProps/ctrlProp14.xml"/><Relationship Id="rId11" Type="http://schemas.openxmlformats.org/officeDocument/2006/relationships/ctrlProp" Target="../ctrlProps/ctrlProp9.xml"/><Relationship Id="rId32" Type="http://schemas.openxmlformats.org/officeDocument/2006/relationships/ctrlProp" Target="../ctrlProps/ctrlProp30.xml"/><Relationship Id="rId37" Type="http://schemas.openxmlformats.org/officeDocument/2006/relationships/ctrlProp" Target="../ctrlProps/ctrlProp35.xml"/><Relationship Id="rId53" Type="http://schemas.openxmlformats.org/officeDocument/2006/relationships/ctrlProp" Target="../ctrlProps/ctrlProp51.xml"/><Relationship Id="rId58" Type="http://schemas.openxmlformats.org/officeDocument/2006/relationships/ctrlProp" Target="../ctrlProps/ctrlProp56.xml"/><Relationship Id="rId74" Type="http://schemas.openxmlformats.org/officeDocument/2006/relationships/ctrlProp" Target="../ctrlProps/ctrlProp72.xml"/><Relationship Id="rId79" Type="http://schemas.openxmlformats.org/officeDocument/2006/relationships/ctrlProp" Target="../ctrlProps/ctrlProp77.xml"/><Relationship Id="rId102" Type="http://schemas.openxmlformats.org/officeDocument/2006/relationships/ctrlProp" Target="../ctrlProps/ctrlProp100.xml"/><Relationship Id="rId5" Type="http://schemas.openxmlformats.org/officeDocument/2006/relationships/ctrlProp" Target="../ctrlProps/ctrlProp3.xml"/><Relationship Id="rId90" Type="http://schemas.openxmlformats.org/officeDocument/2006/relationships/ctrlProp" Target="../ctrlProps/ctrlProp88.xml"/><Relationship Id="rId95" Type="http://schemas.openxmlformats.org/officeDocument/2006/relationships/ctrlProp" Target="../ctrlProps/ctrlProp93.xml"/><Relationship Id="rId22" Type="http://schemas.openxmlformats.org/officeDocument/2006/relationships/ctrlProp" Target="../ctrlProps/ctrlProp20.xml"/><Relationship Id="rId27" Type="http://schemas.openxmlformats.org/officeDocument/2006/relationships/ctrlProp" Target="../ctrlProps/ctrlProp25.xml"/><Relationship Id="rId43" Type="http://schemas.openxmlformats.org/officeDocument/2006/relationships/ctrlProp" Target="../ctrlProps/ctrlProp41.xml"/><Relationship Id="rId48" Type="http://schemas.openxmlformats.org/officeDocument/2006/relationships/ctrlProp" Target="../ctrlProps/ctrlProp46.xml"/><Relationship Id="rId64" Type="http://schemas.openxmlformats.org/officeDocument/2006/relationships/ctrlProp" Target="../ctrlProps/ctrlProp62.xml"/><Relationship Id="rId69" Type="http://schemas.openxmlformats.org/officeDocument/2006/relationships/ctrlProp" Target="../ctrlProps/ctrlProp67.xml"/><Relationship Id="rId80" Type="http://schemas.openxmlformats.org/officeDocument/2006/relationships/ctrlProp" Target="../ctrlProps/ctrlProp78.xml"/><Relationship Id="rId85" Type="http://schemas.openxmlformats.org/officeDocument/2006/relationships/ctrlProp" Target="../ctrlProps/ctrlProp83.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67" Type="http://schemas.openxmlformats.org/officeDocument/2006/relationships/ctrlProp" Target="../ctrlProps/ctrlProp65.xml"/><Relationship Id="rId103" Type="http://schemas.openxmlformats.org/officeDocument/2006/relationships/ctrlProp" Target="../ctrlProps/ctrlProp101.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70" Type="http://schemas.openxmlformats.org/officeDocument/2006/relationships/ctrlProp" Target="../ctrlProps/ctrlProp68.xml"/><Relationship Id="rId75" Type="http://schemas.openxmlformats.org/officeDocument/2006/relationships/ctrlProp" Target="../ctrlProps/ctrlProp73.xml"/><Relationship Id="rId83" Type="http://schemas.openxmlformats.org/officeDocument/2006/relationships/ctrlProp" Target="../ctrlProps/ctrlProp81.xml"/><Relationship Id="rId88" Type="http://schemas.openxmlformats.org/officeDocument/2006/relationships/ctrlProp" Target="../ctrlProps/ctrlProp86.xml"/><Relationship Id="rId91" Type="http://schemas.openxmlformats.org/officeDocument/2006/relationships/ctrlProp" Target="../ctrlProps/ctrlProp89.xml"/><Relationship Id="rId96" Type="http://schemas.openxmlformats.org/officeDocument/2006/relationships/ctrlProp" Target="../ctrlProps/ctrlProp94.xml"/><Relationship Id="rId1" Type="http://schemas.openxmlformats.org/officeDocument/2006/relationships/drawing" Target="../drawings/drawing2.xml"/><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65" Type="http://schemas.openxmlformats.org/officeDocument/2006/relationships/ctrlProp" Target="../ctrlProps/ctrlProp63.xml"/><Relationship Id="rId73" Type="http://schemas.openxmlformats.org/officeDocument/2006/relationships/ctrlProp" Target="../ctrlProps/ctrlProp71.xml"/><Relationship Id="rId78" Type="http://schemas.openxmlformats.org/officeDocument/2006/relationships/ctrlProp" Target="../ctrlProps/ctrlProp76.xml"/><Relationship Id="rId81" Type="http://schemas.openxmlformats.org/officeDocument/2006/relationships/ctrlProp" Target="../ctrlProps/ctrlProp79.xml"/><Relationship Id="rId86" Type="http://schemas.openxmlformats.org/officeDocument/2006/relationships/ctrlProp" Target="../ctrlProps/ctrlProp84.xml"/><Relationship Id="rId94" Type="http://schemas.openxmlformats.org/officeDocument/2006/relationships/ctrlProp" Target="../ctrlProps/ctrlProp92.xml"/><Relationship Id="rId99" Type="http://schemas.openxmlformats.org/officeDocument/2006/relationships/ctrlProp" Target="../ctrlProps/ctrlProp97.xml"/><Relationship Id="rId101" Type="http://schemas.openxmlformats.org/officeDocument/2006/relationships/ctrlProp" Target="../ctrlProps/ctrlProp99.xml"/><Relationship Id="rId4" Type="http://schemas.openxmlformats.org/officeDocument/2006/relationships/ctrlProp" Target="../ctrlProps/ctrlProp2.xml"/><Relationship Id="rId9" Type="http://schemas.openxmlformats.org/officeDocument/2006/relationships/ctrlProp" Target="../ctrlProps/ctrlProp7.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104" Type="http://schemas.openxmlformats.org/officeDocument/2006/relationships/ctrlProp" Target="../ctrlProps/ctrlProp102.xml"/><Relationship Id="rId7" Type="http://schemas.openxmlformats.org/officeDocument/2006/relationships/ctrlProp" Target="../ctrlProps/ctrlProp5.xml"/><Relationship Id="rId71" Type="http://schemas.openxmlformats.org/officeDocument/2006/relationships/ctrlProp" Target="../ctrlProps/ctrlProp69.xml"/><Relationship Id="rId92" Type="http://schemas.openxmlformats.org/officeDocument/2006/relationships/ctrlProp" Target="../ctrlProps/ctrlProp90.xml"/><Relationship Id="rId2" Type="http://schemas.openxmlformats.org/officeDocument/2006/relationships/vmlDrawing" Target="../drawings/vmlDrawing1.vml"/><Relationship Id="rId29" Type="http://schemas.openxmlformats.org/officeDocument/2006/relationships/ctrlProp" Target="../ctrlProps/ctrlProp27.xml"/><Relationship Id="rId24" Type="http://schemas.openxmlformats.org/officeDocument/2006/relationships/ctrlProp" Target="../ctrlProps/ctrlProp22.xml"/><Relationship Id="rId40" Type="http://schemas.openxmlformats.org/officeDocument/2006/relationships/ctrlProp" Target="../ctrlProps/ctrlProp38.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61" Type="http://schemas.openxmlformats.org/officeDocument/2006/relationships/ctrlProp" Target="../ctrlProps/ctrlProp59.xml"/><Relationship Id="rId82" Type="http://schemas.openxmlformats.org/officeDocument/2006/relationships/ctrlProp" Target="../ctrlProps/ctrlProp80.xml"/><Relationship Id="rId19" Type="http://schemas.openxmlformats.org/officeDocument/2006/relationships/ctrlProp" Target="../ctrlProps/ctrlProp17.xml"/><Relationship Id="rId14" Type="http://schemas.openxmlformats.org/officeDocument/2006/relationships/ctrlProp" Target="../ctrlProps/ctrlProp12.xml"/><Relationship Id="rId30" Type="http://schemas.openxmlformats.org/officeDocument/2006/relationships/ctrlProp" Target="../ctrlProps/ctrlProp28.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98" Type="http://schemas.openxmlformats.org/officeDocument/2006/relationships/ctrlProp" Target="../ctrlProps/ctrlProp96.xml"/><Relationship Id="rId3"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F65"/>
  <sheetViews>
    <sheetView showGridLines="0" tabSelected="1" topLeftCell="A14" zoomScale="115" zoomScaleNormal="115" zoomScaleSheetLayoutView="145" workbookViewId="0">
      <selection activeCell="C3" sqref="C3:E3"/>
    </sheetView>
  </sheetViews>
  <sheetFormatPr defaultColWidth="0" defaultRowHeight="15" zeroHeight="1" x14ac:dyDescent="0.25"/>
  <cols>
    <col min="1" max="1" width="4" style="145" customWidth="1"/>
    <col min="2" max="2" width="95.7109375" style="145" customWidth="1"/>
    <col min="3" max="3" width="12.28515625" style="145" customWidth="1"/>
    <col min="4" max="4" width="11.85546875" style="145" customWidth="1"/>
    <col min="5" max="5" width="14.85546875" style="145" customWidth="1"/>
    <col min="6" max="6" width="8.140625" style="145" customWidth="1"/>
    <col min="7" max="16384" width="9.140625" style="145" hidden="1"/>
  </cols>
  <sheetData>
    <row r="1" spans="1:6" ht="38.25" customHeight="1" x14ac:dyDescent="0.25">
      <c r="B1" s="234"/>
      <c r="C1" s="234"/>
      <c r="D1" s="234"/>
      <c r="E1" s="234"/>
      <c r="F1" s="146"/>
    </row>
    <row r="2" spans="1:6" ht="18" customHeight="1" x14ac:dyDescent="0.25">
      <c r="B2" s="211"/>
      <c r="C2" s="211"/>
      <c r="D2" s="211"/>
      <c r="E2" s="211"/>
      <c r="F2" s="146"/>
    </row>
    <row r="3" spans="1:6" s="148" customFormat="1" ht="14.25" customHeight="1" x14ac:dyDescent="0.25">
      <c r="A3" s="145"/>
      <c r="B3" s="147" t="s">
        <v>723</v>
      </c>
      <c r="C3" s="237"/>
      <c r="D3" s="237"/>
      <c r="E3" s="237"/>
    </row>
    <row r="4" spans="1:6" s="151" customFormat="1" ht="5.25" customHeight="1" x14ac:dyDescent="0.25">
      <c r="A4" s="145"/>
      <c r="B4" s="149"/>
      <c r="C4" s="150"/>
      <c r="D4" s="150"/>
      <c r="E4" s="150"/>
    </row>
    <row r="5" spans="1:6" s="148" customFormat="1" ht="14.25" customHeight="1" x14ac:dyDescent="0.25">
      <c r="A5" s="145"/>
      <c r="B5" s="149" t="s">
        <v>0</v>
      </c>
      <c r="C5" s="152"/>
      <c r="D5" s="236" t="s">
        <v>1</v>
      </c>
      <c r="E5" s="236"/>
      <c r="F5" s="153"/>
    </row>
    <row r="6" spans="1:6" s="148" customFormat="1" ht="14.25" customHeight="1" x14ac:dyDescent="0.25">
      <c r="A6" s="145"/>
      <c r="B6" s="154" t="str">
        <f>_xlfn.IFNA(VLOOKUP(C3,Municípios!A1:C646,3,FALSE),"-")</f>
        <v>-</v>
      </c>
      <c r="C6" s="153"/>
      <c r="D6" s="235" t="str">
        <f>_xlfn.IFNA(VLOOKUP(C3,Municípios!A1:C646,2,FALSE),"-")</f>
        <v>-</v>
      </c>
      <c r="E6" s="235"/>
      <c r="F6" s="153"/>
    </row>
    <row r="7" spans="1:6" s="148" customFormat="1" ht="10.5" customHeight="1" x14ac:dyDescent="0.25">
      <c r="A7" s="145"/>
      <c r="B7" s="150"/>
      <c r="C7" s="153"/>
      <c r="D7" s="153"/>
      <c r="E7" s="150"/>
      <c r="F7" s="153"/>
    </row>
    <row r="8" spans="1:6" s="148" customFormat="1" ht="14.25" customHeight="1" thickBot="1" x14ac:dyDescent="0.3">
      <c r="A8" s="145"/>
      <c r="B8" s="238" t="s">
        <v>2</v>
      </c>
      <c r="C8" s="238"/>
      <c r="D8" s="238"/>
      <c r="E8" s="238"/>
      <c r="F8" s="153"/>
    </row>
    <row r="9" spans="1:6" s="151" customFormat="1" ht="26.25" customHeight="1" thickBot="1" x14ac:dyDescent="0.3">
      <c r="A9" s="145"/>
      <c r="B9" s="155" t="s">
        <v>716</v>
      </c>
      <c r="C9" s="156" t="s">
        <v>3</v>
      </c>
      <c r="D9" s="156" t="s">
        <v>717</v>
      </c>
      <c r="E9" s="157" t="s">
        <v>718</v>
      </c>
      <c r="F9" s="148"/>
    </row>
    <row r="10" spans="1:6" s="151" customFormat="1" ht="14.25" customHeight="1" x14ac:dyDescent="0.25">
      <c r="A10" s="145"/>
      <c r="B10" s="158" t="s">
        <v>780</v>
      </c>
      <c r="C10" s="196"/>
      <c r="D10" s="159" t="str">
        <f>IF($B$6="-","-",IF($B$6="baixa",1.25,IF($B$6="média",1.5,IF($B$6="alta",1.8,2))))</f>
        <v>-</v>
      </c>
      <c r="E10" s="160">
        <f>IFERROR(C10*D10,0)</f>
        <v>0</v>
      </c>
      <c r="F10" s="148"/>
    </row>
    <row r="11" spans="1:6" s="151" customFormat="1" ht="14.25" customHeight="1" x14ac:dyDescent="0.25">
      <c r="A11" s="145"/>
      <c r="B11" s="158" t="s">
        <v>778</v>
      </c>
      <c r="C11" s="197"/>
      <c r="D11" s="159" t="str">
        <f>IF($B$6="-","-",IF($B$6="baixa",1.5,IF($B$6="média",2,IF($B$6="alta",2.5,3))))</f>
        <v>-</v>
      </c>
      <c r="E11" s="160">
        <f>IFERROR(C11*D11,0)</f>
        <v>0</v>
      </c>
      <c r="F11" s="148"/>
    </row>
    <row r="12" spans="1:6" s="151" customFormat="1" ht="14.25" customHeight="1" x14ac:dyDescent="0.25">
      <c r="A12" s="145"/>
      <c r="B12" s="158" t="s">
        <v>779</v>
      </c>
      <c r="C12" s="197"/>
      <c r="D12" s="159" t="str">
        <f>IF($B$6="-","-",IF($B$6="baixa",2,IF($B$6="média",3,IF($B$6="alta",5,6))))</f>
        <v>-</v>
      </c>
      <c r="E12" s="160">
        <f>IFERROR(C12*D12,0)</f>
        <v>0</v>
      </c>
      <c r="F12" s="148"/>
    </row>
    <row r="13" spans="1:6" s="151" customFormat="1" ht="14.25" customHeight="1" x14ac:dyDescent="0.25">
      <c r="A13" s="145"/>
      <c r="B13" s="158" t="s">
        <v>789</v>
      </c>
      <c r="C13" s="197"/>
      <c r="D13" s="161">
        <v>4</v>
      </c>
      <c r="E13" s="160">
        <f>IFERROR(C13*D13,0)</f>
        <v>0</v>
      </c>
      <c r="F13" s="148"/>
    </row>
    <row r="14" spans="1:6" s="151" customFormat="1" ht="14.25" customHeight="1" x14ac:dyDescent="0.25">
      <c r="A14" s="145"/>
      <c r="B14" s="158" t="s">
        <v>781</v>
      </c>
      <c r="C14" s="197"/>
      <c r="D14" s="162" t="s">
        <v>4</v>
      </c>
      <c r="E14" s="160">
        <f>C14</f>
        <v>0</v>
      </c>
      <c r="F14" s="148"/>
    </row>
    <row r="15" spans="1:6" s="151" customFormat="1" ht="14.25" customHeight="1" x14ac:dyDescent="0.25">
      <c r="A15" s="145"/>
      <c r="B15" s="158" t="s">
        <v>5</v>
      </c>
      <c r="C15" s="197"/>
      <c r="D15" s="161" t="str">
        <f>IF($B$6="-","-",IF($B$6="baixa",1.2,IF($B$6="média",1.4,IF($B$6="alta",1.6,2))))</f>
        <v>-</v>
      </c>
      <c r="E15" s="160" t="str">
        <f>IFERROR(C15*D15,"-")</f>
        <v>-</v>
      </c>
      <c r="F15" s="148"/>
    </row>
    <row r="16" spans="1:6" s="151" customFormat="1" ht="14.25" customHeight="1" x14ac:dyDescent="0.25">
      <c r="A16" s="145"/>
      <c r="B16" s="158" t="s">
        <v>6</v>
      </c>
      <c r="C16" s="197"/>
      <c r="D16" s="161">
        <v>6</v>
      </c>
      <c r="E16" s="160">
        <f>C16*D16</f>
        <v>0</v>
      </c>
      <c r="F16" s="148"/>
    </row>
    <row r="17" spans="1:6" s="151" customFormat="1" ht="14.25" customHeight="1" x14ac:dyDescent="0.25">
      <c r="A17" s="145"/>
      <c r="B17" s="158" t="s">
        <v>7</v>
      </c>
      <c r="C17" s="197"/>
      <c r="D17" s="161">
        <v>3</v>
      </c>
      <c r="E17" s="160">
        <f>C17*D17</f>
        <v>0</v>
      </c>
      <c r="F17" s="148"/>
    </row>
    <row r="18" spans="1:6" s="163" customFormat="1" ht="14.25" customHeight="1" x14ac:dyDescent="0.25">
      <c r="A18" s="145"/>
      <c r="B18" s="158" t="s">
        <v>783</v>
      </c>
      <c r="C18" s="1"/>
      <c r="D18" s="162" t="s">
        <v>8</v>
      </c>
      <c r="E18" s="160">
        <f>(C18*30)/1000</f>
        <v>0</v>
      </c>
      <c r="F18" s="148"/>
    </row>
    <row r="19" spans="1:6" s="167" customFormat="1" ht="14.25" customHeight="1" thickBot="1" x14ac:dyDescent="0.3">
      <c r="A19" s="145"/>
      <c r="B19" s="164" t="s">
        <v>782</v>
      </c>
      <c r="C19" s="2"/>
      <c r="D19" s="165" t="str">
        <f>IF($D$6="-","-",IF($D$6&lt;=5,"25:1",IF(AND($D$6&gt;5,$D$6&lt;20),"15:1","10:1")))</f>
        <v>-</v>
      </c>
      <c r="E19" s="166">
        <f>IF(D6&lt;=5,(C19*25),IF(AND(D6&gt;5,D6&lt;20),C19*15,(C19*10)))/1000</f>
        <v>0</v>
      </c>
      <c r="F19" s="148"/>
    </row>
    <row r="20" spans="1:6" s="151" customFormat="1" ht="14.25" customHeight="1" x14ac:dyDescent="0.25">
      <c r="A20" s="145"/>
      <c r="B20" s="168" t="s">
        <v>784</v>
      </c>
      <c r="C20" s="191"/>
      <c r="D20" s="192"/>
      <c r="E20" s="193">
        <f>SUM(E10:E19)</f>
        <v>0</v>
      </c>
      <c r="F20" s="148"/>
    </row>
    <row r="21" spans="1:6" s="151" customFormat="1" ht="14.25" customHeight="1" x14ac:dyDescent="0.25">
      <c r="A21" s="145"/>
      <c r="B21" s="169" t="s">
        <v>785</v>
      </c>
      <c r="C21" s="227">
        <f>'Lançamento de Valores'!O61</f>
        <v>0</v>
      </c>
      <c r="D21" s="228"/>
      <c r="E21" s="229"/>
      <c r="F21" s="148"/>
    </row>
    <row r="22" spans="1:6" s="151" customFormat="1" ht="14.25" customHeight="1" thickBot="1" x14ac:dyDescent="0.3">
      <c r="A22" s="145"/>
      <c r="B22" s="170" t="s">
        <v>9</v>
      </c>
      <c r="C22" s="231">
        <f>C21*C41</f>
        <v>0</v>
      </c>
      <c r="D22" s="232"/>
      <c r="E22" s="233"/>
      <c r="F22" s="148"/>
    </row>
    <row r="23" spans="1:6" s="174" customFormat="1" ht="6.75" customHeight="1" x14ac:dyDescent="0.25">
      <c r="A23" s="145"/>
      <c r="B23" s="171"/>
      <c r="C23" s="172"/>
      <c r="D23" s="171"/>
      <c r="E23" s="173"/>
      <c r="F23" s="148"/>
    </row>
    <row r="24" spans="1:6" s="151" customFormat="1" ht="13.5" customHeight="1" x14ac:dyDescent="0.25">
      <c r="A24" s="145"/>
      <c r="B24" s="230" t="s">
        <v>799</v>
      </c>
      <c r="C24" s="230"/>
      <c r="D24" s="230"/>
      <c r="E24" s="230"/>
      <c r="F24" s="148"/>
    </row>
    <row r="25" spans="1:6" s="151" customFormat="1" ht="12" customHeight="1" x14ac:dyDescent="0.25">
      <c r="A25" s="145"/>
      <c r="B25" s="175"/>
      <c r="C25" s="175"/>
      <c r="D25" s="175"/>
      <c r="E25" s="175"/>
      <c r="F25" s="148"/>
    </row>
    <row r="26" spans="1:6" s="151" customFormat="1" ht="13.5" customHeight="1" x14ac:dyDescent="0.25">
      <c r="A26" s="145"/>
      <c r="B26" s="176" t="s">
        <v>724</v>
      </c>
      <c r="C26" s="222"/>
      <c r="D26" s="223"/>
      <c r="E26" s="224"/>
      <c r="F26" s="177"/>
    </row>
    <row r="27" spans="1:6" s="179" customFormat="1" ht="8.25" customHeight="1" x14ac:dyDescent="0.25">
      <c r="A27" s="178"/>
      <c r="B27" s="153"/>
      <c r="C27" s="153"/>
      <c r="D27" s="153"/>
      <c r="E27" s="153"/>
      <c r="F27" s="177"/>
    </row>
    <row r="28" spans="1:6" s="148" customFormat="1" ht="13.5" customHeight="1" x14ac:dyDescent="0.25">
      <c r="A28" s="145"/>
      <c r="B28" s="149" t="s">
        <v>0</v>
      </c>
      <c r="C28" s="152"/>
      <c r="D28" s="212" t="str">
        <f>IF(D29=" "," ",IF(D29&gt;=25%,"Aumento",IF(D29=0%,"Igual","Redução")))</f>
        <v xml:space="preserve"> </v>
      </c>
      <c r="E28" s="212"/>
      <c r="F28" s="180"/>
    </row>
    <row r="29" spans="1:6" s="148" customFormat="1" ht="14.25" customHeight="1" x14ac:dyDescent="0.25">
      <c r="A29" s="145"/>
      <c r="B29" s="154" t="str">
        <f>_xlfn.IFNA(VLOOKUP(C26,Municípios!A1:C646,3,FALSE),"-")</f>
        <v>-</v>
      </c>
      <c r="C29" s="153"/>
      <c r="D29" s="213" t="str">
        <f>IF(B29="-"," ",(C31/E20)-1)</f>
        <v xml:space="preserve"> </v>
      </c>
      <c r="E29" s="214"/>
      <c r="F29" s="180"/>
    </row>
    <row r="30" spans="1:6" s="148" customFormat="1" ht="7.5" customHeight="1" thickBot="1" x14ac:dyDescent="0.3">
      <c r="A30" s="145"/>
      <c r="B30" s="177"/>
      <c r="C30" s="177">
        <f>IF(B6="baixa",4,IF(B6="média",3,IF(B6="alta",2,1)))</f>
        <v>1</v>
      </c>
      <c r="D30" s="177"/>
      <c r="E30" s="177"/>
      <c r="F30" s="190"/>
    </row>
    <row r="31" spans="1:6" ht="13.5" customHeight="1" x14ac:dyDescent="0.25">
      <c r="B31" s="168" t="s">
        <v>784</v>
      </c>
      <c r="C31" s="225" t="str">
        <f>IF(E34=1,E20*0.8,IF(E34=2,E20*0.7,IF(E34=0,E20,IF(E34=3,E20*0.5,IF(E34=-1,E20*1.25,IF(E34=-2,E20*1.45,IF(E34&gt;3," ",E20*2)))))))</f>
        <v xml:space="preserve"> </v>
      </c>
      <c r="D31" s="225"/>
      <c r="E31" s="226"/>
      <c r="F31" s="181"/>
    </row>
    <row r="32" spans="1:6" x14ac:dyDescent="0.25">
      <c r="A32"/>
      <c r="B32" s="169" t="s">
        <v>785</v>
      </c>
      <c r="C32" s="215" t="str">
        <f>IF(D29=" "," ",C21*C31/E20)</f>
        <v xml:space="preserve"> </v>
      </c>
      <c r="D32" s="215"/>
      <c r="E32" s="216"/>
    </row>
    <row r="33" spans="1:6" ht="15.75" thickBot="1" x14ac:dyDescent="0.3">
      <c r="A33"/>
      <c r="B33" s="170" t="s">
        <v>10</v>
      </c>
      <c r="C33" s="217" t="str">
        <f>IF(D29=" "," ",C32*C41)</f>
        <v xml:space="preserve"> </v>
      </c>
      <c r="D33" s="217"/>
      <c r="E33" s="218"/>
    </row>
    <row r="34" spans="1:6" x14ac:dyDescent="0.25">
      <c r="A34"/>
      <c r="B34" s="175"/>
      <c r="C34" s="258">
        <f>IF(B6="baixa",4,IF(B6="média",3,IF(B6="alta",2,1)))</f>
        <v>1</v>
      </c>
      <c r="D34" s="258">
        <f>IF(B29="baixa",4,IF(B29="média",3,IF(B29="alta",2,IF(B29="Muito alta",1,-20))))</f>
        <v>-20</v>
      </c>
      <c r="E34" s="258">
        <f>C34-D34</f>
        <v>21</v>
      </c>
    </row>
    <row r="35" spans="1:6" s="151" customFormat="1" ht="13.5" customHeight="1" x14ac:dyDescent="0.25">
      <c r="A35" s="145"/>
      <c r="C35" s="189"/>
      <c r="D35" s="189"/>
      <c r="E35" s="175"/>
      <c r="F35" s="148"/>
    </row>
    <row r="36" spans="1:6" s="151" customFormat="1" ht="12.75" customHeight="1" x14ac:dyDescent="0.25">
      <c r="A36" s="145"/>
      <c r="B36" s="219" t="s">
        <v>788</v>
      </c>
      <c r="C36" s="220"/>
      <c r="D36" s="220"/>
      <c r="E36" s="221"/>
      <c r="F36" s="148"/>
    </row>
    <row r="37" spans="1:6" ht="24.75" customHeight="1" x14ac:dyDescent="0.25">
      <c r="A37"/>
      <c r="B37" s="205" t="s">
        <v>786</v>
      </c>
      <c r="C37" s="206"/>
      <c r="D37" s="206"/>
      <c r="E37" s="207"/>
    </row>
    <row r="38" spans="1:6" x14ac:dyDescent="0.25">
      <c r="A38"/>
      <c r="B38" s="208" t="s">
        <v>787</v>
      </c>
      <c r="C38" s="209"/>
      <c r="D38" s="209"/>
      <c r="E38" s="210"/>
    </row>
    <row r="39" spans="1:6" x14ac:dyDescent="0.25">
      <c r="A39"/>
      <c r="B39" s="182" t="s">
        <v>801</v>
      </c>
      <c r="C39" s="183"/>
      <c r="D39" s="183"/>
      <c r="E39" s="184"/>
    </row>
    <row r="40" spans="1:6" ht="12.75" customHeight="1" x14ac:dyDescent="0.25">
      <c r="A40"/>
      <c r="B40" s="205" t="s">
        <v>800</v>
      </c>
      <c r="C40" s="206"/>
      <c r="D40" s="206"/>
      <c r="E40" s="207"/>
    </row>
    <row r="41" spans="1:6" ht="15.75" customHeight="1" x14ac:dyDescent="0.25">
      <c r="A41"/>
      <c r="B41" s="185" t="s">
        <v>798</v>
      </c>
      <c r="C41" s="186">
        <v>35.36</v>
      </c>
      <c r="D41" s="187"/>
      <c r="E41" s="188"/>
    </row>
    <row r="42" spans="1:6" x14ac:dyDescent="0.25">
      <c r="A42"/>
      <c r="B42"/>
      <c r="C42"/>
      <c r="D42"/>
      <c r="E42"/>
    </row>
    <row r="43" spans="1:6" x14ac:dyDescent="0.25">
      <c r="A43"/>
      <c r="B43"/>
      <c r="C43"/>
      <c r="D43"/>
      <c r="E43"/>
    </row>
    <row r="44" spans="1:6" x14ac:dyDescent="0.25">
      <c r="A44"/>
      <c r="B44"/>
      <c r="C44"/>
      <c r="D44"/>
      <c r="E44"/>
    </row>
    <row r="45" spans="1:6" x14ac:dyDescent="0.25">
      <c r="A45"/>
      <c r="B45"/>
      <c r="C45"/>
      <c r="D45"/>
      <c r="E45"/>
    </row>
    <row r="46" spans="1:6" x14ac:dyDescent="0.25">
      <c r="A46"/>
      <c r="B46"/>
      <c r="C46"/>
      <c r="D46"/>
      <c r="E46"/>
    </row>
    <row r="47" spans="1:6" x14ac:dyDescent="0.25">
      <c r="A47"/>
      <c r="B47"/>
      <c r="C47"/>
      <c r="D47"/>
      <c r="E47"/>
    </row>
    <row r="48" spans="1:6" x14ac:dyDescent="0.25">
      <c r="A48"/>
      <c r="B48"/>
      <c r="C48"/>
      <c r="D48"/>
      <c r="E48"/>
    </row>
    <row r="49" spans="1:5" x14ac:dyDescent="0.25">
      <c r="A49"/>
      <c r="B49"/>
      <c r="C49"/>
      <c r="D49"/>
      <c r="E49"/>
    </row>
    <row r="50" spans="1:5" x14ac:dyDescent="0.25">
      <c r="A50"/>
      <c r="B50"/>
      <c r="C50"/>
      <c r="D50"/>
      <c r="E50"/>
    </row>
    <row r="51" spans="1:5" x14ac:dyDescent="0.25">
      <c r="A51"/>
      <c r="B51"/>
      <c r="C51"/>
      <c r="D51"/>
      <c r="E51"/>
    </row>
    <row r="52" spans="1:5" x14ac:dyDescent="0.25">
      <c r="A52"/>
      <c r="B52"/>
      <c r="C52"/>
      <c r="D52"/>
      <c r="E52"/>
    </row>
    <row r="53" spans="1:5" x14ac:dyDescent="0.25">
      <c r="A53"/>
      <c r="B53"/>
      <c r="C53"/>
      <c r="D53"/>
      <c r="E53"/>
    </row>
    <row r="54" spans="1:5" x14ac:dyDescent="0.25">
      <c r="A54"/>
      <c r="B54"/>
      <c r="C54"/>
      <c r="D54"/>
      <c r="E54"/>
    </row>
    <row r="55" spans="1:5" x14ac:dyDescent="0.25">
      <c r="A55"/>
      <c r="B55"/>
      <c r="C55"/>
      <c r="D55"/>
      <c r="E55"/>
    </row>
    <row r="56" spans="1:5" x14ac:dyDescent="0.25">
      <c r="B56"/>
      <c r="C56"/>
      <c r="D56"/>
      <c r="E56"/>
    </row>
    <row r="57" spans="1:5" ht="12" customHeight="1" x14ac:dyDescent="0.25">
      <c r="B57"/>
      <c r="C57"/>
      <c r="D57"/>
      <c r="E57"/>
    </row>
    <row r="58" spans="1:5" ht="10.5" customHeight="1" x14ac:dyDescent="0.25">
      <c r="B58"/>
      <c r="C58"/>
      <c r="D58"/>
      <c r="E58"/>
    </row>
    <row r="59" spans="1:5" x14ac:dyDescent="0.25"/>
    <row r="60" spans="1:5" x14ac:dyDescent="0.25"/>
    <row r="61" spans="1:5" x14ac:dyDescent="0.25"/>
    <row r="62" spans="1:5" x14ac:dyDescent="0.25"/>
    <row r="63" spans="1:5" x14ac:dyDescent="0.25"/>
    <row r="64" spans="1:5" x14ac:dyDescent="0.25"/>
    <row r="65" x14ac:dyDescent="0.25"/>
  </sheetData>
  <sheetProtection algorithmName="SHA-512" hashValue="8mOseNGRLvXyutaBqZ7d+M85vD0AjN87vg4K92KlB3gLjIXT4bESlBJOMMhPUFooM6H9i0rsM1ctH6q6k9mOdw==" saltValue="SoPhjSdKbSoJCBMHtNgEYQ==" spinCount="100000" sheet="1" selectLockedCells="1"/>
  <mergeCells count="19">
    <mergeCell ref="B1:E1"/>
    <mergeCell ref="D6:E6"/>
    <mergeCell ref="D5:E5"/>
    <mergeCell ref="C3:E3"/>
    <mergeCell ref="B8:E8"/>
    <mergeCell ref="B37:E37"/>
    <mergeCell ref="B38:E38"/>
    <mergeCell ref="B40:E40"/>
    <mergeCell ref="B2:E2"/>
    <mergeCell ref="D28:E28"/>
    <mergeCell ref="D29:E29"/>
    <mergeCell ref="C32:E32"/>
    <mergeCell ref="C33:E33"/>
    <mergeCell ref="B36:E36"/>
    <mergeCell ref="C26:E26"/>
    <mergeCell ref="C31:E31"/>
    <mergeCell ref="C21:E21"/>
    <mergeCell ref="B24:E24"/>
    <mergeCell ref="C22:E22"/>
  </mergeCells>
  <pageMargins left="0.25" right="0.25" top="0.75" bottom="0.75" header="0.3" footer="0.3"/>
  <pageSetup paperSize="9" orientation="landscape" r:id="rId1"/>
  <ignoredErrors>
    <ignoredError sqref="E18 E14"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Municípios!$A$2:$A$646</xm:f>
          </x14:formula1>
          <xm:sqref>C3 C26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B7B62-447C-4B40-A5D4-3EB1BC7E3CC3}">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G1291"/>
  <sheetViews>
    <sheetView topLeftCell="A107" zoomScale="120" zoomScaleNormal="120" workbookViewId="0">
      <selection activeCell="E1" sqref="E1:G1"/>
    </sheetView>
  </sheetViews>
  <sheetFormatPr defaultColWidth="9.140625" defaultRowHeight="15.75" x14ac:dyDescent="0.25"/>
  <cols>
    <col min="1" max="1" width="29.42578125" style="143" customWidth="1"/>
    <col min="2" max="3" width="29.42578125" style="144" customWidth="1"/>
    <col min="4" max="4" width="9.140625" style="142"/>
    <col min="5" max="5" width="26.28515625" style="142" customWidth="1"/>
    <col min="6" max="6" width="9.140625" style="142"/>
    <col min="7" max="7" width="12.7109375" style="142" customWidth="1"/>
    <col min="8" max="16384" width="9.140625" style="142"/>
  </cols>
  <sheetData>
    <row r="1" spans="1:7" ht="30.75" thickBot="1" x14ac:dyDescent="0.25">
      <c r="A1" s="195" t="s">
        <v>11</v>
      </c>
      <c r="B1" s="195" t="s">
        <v>12</v>
      </c>
      <c r="C1" s="195" t="s">
        <v>13</v>
      </c>
      <c r="E1" s="198"/>
      <c r="F1" s="199"/>
      <c r="G1" s="199"/>
    </row>
    <row r="2" spans="1:7" ht="14.25" x14ac:dyDescent="0.2">
      <c r="A2" s="201" t="s">
        <v>14</v>
      </c>
      <c r="B2" s="200">
        <v>9</v>
      </c>
      <c r="C2" s="194" t="s">
        <v>719</v>
      </c>
    </row>
    <row r="3" spans="1:7" ht="14.25" x14ac:dyDescent="0.2">
      <c r="A3" s="201" t="s">
        <v>15</v>
      </c>
      <c r="B3" s="200">
        <v>7.4</v>
      </c>
      <c r="C3" s="194" t="s">
        <v>720</v>
      </c>
    </row>
    <row r="4" spans="1:7" ht="14.25" x14ac:dyDescent="0.2">
      <c r="A4" s="201" t="s">
        <v>808</v>
      </c>
      <c r="B4" s="200">
        <v>13.2</v>
      </c>
      <c r="C4" s="194" t="s">
        <v>722</v>
      </c>
    </row>
    <row r="5" spans="1:7" ht="14.25" x14ac:dyDescent="0.2">
      <c r="A5" s="201" t="s">
        <v>16</v>
      </c>
      <c r="B5" s="200">
        <v>35.700000000000003</v>
      </c>
      <c r="C5" s="194" t="s">
        <v>720</v>
      </c>
    </row>
    <row r="6" spans="1:7" ht="14.25" x14ac:dyDescent="0.2">
      <c r="A6" s="201" t="s">
        <v>17</v>
      </c>
      <c r="B6" s="200">
        <v>23.2</v>
      </c>
      <c r="C6" s="194" t="s">
        <v>720</v>
      </c>
    </row>
    <row r="7" spans="1:7" ht="14.25" x14ac:dyDescent="0.2">
      <c r="A7" s="201" t="s">
        <v>18</v>
      </c>
      <c r="B7" s="200">
        <v>17.3</v>
      </c>
      <c r="C7" s="194" t="s">
        <v>722</v>
      </c>
    </row>
    <row r="8" spans="1:7" ht="14.25" x14ac:dyDescent="0.2">
      <c r="A8" s="201" t="s">
        <v>19</v>
      </c>
      <c r="B8" s="200">
        <v>15.3</v>
      </c>
      <c r="C8" s="194" t="s">
        <v>721</v>
      </c>
    </row>
    <row r="9" spans="1:7" ht="14.25" x14ac:dyDescent="0.2">
      <c r="A9" s="201" t="s">
        <v>20</v>
      </c>
      <c r="B9" s="200">
        <v>21</v>
      </c>
      <c r="C9" s="194" t="s">
        <v>719</v>
      </c>
    </row>
    <row r="10" spans="1:7" ht="14.25" x14ac:dyDescent="0.2">
      <c r="A10" s="201" t="s">
        <v>21</v>
      </c>
      <c r="B10" s="200">
        <v>21.9</v>
      </c>
      <c r="C10" s="194" t="s">
        <v>720</v>
      </c>
    </row>
    <row r="11" spans="1:7" ht="14.25" x14ac:dyDescent="0.2">
      <c r="A11" s="201" t="s">
        <v>22</v>
      </c>
      <c r="B11" s="200">
        <v>8</v>
      </c>
      <c r="C11" s="194" t="s">
        <v>721</v>
      </c>
    </row>
    <row r="12" spans="1:7" ht="14.25" x14ac:dyDescent="0.2">
      <c r="A12" s="201" t="s">
        <v>23</v>
      </c>
      <c r="B12" s="200">
        <v>16.2</v>
      </c>
      <c r="C12" s="194" t="s">
        <v>719</v>
      </c>
    </row>
    <row r="13" spans="1:7" ht="14.25" x14ac:dyDescent="0.2">
      <c r="A13" s="201" t="s">
        <v>24</v>
      </c>
      <c r="B13" s="200">
        <v>24</v>
      </c>
      <c r="C13" s="194" t="s">
        <v>719</v>
      </c>
    </row>
    <row r="14" spans="1:7" ht="14.25" x14ac:dyDescent="0.2">
      <c r="A14" s="201" t="s">
        <v>25</v>
      </c>
      <c r="B14" s="200">
        <v>12.6</v>
      </c>
      <c r="C14" s="194" t="s">
        <v>722</v>
      </c>
    </row>
    <row r="15" spans="1:7" ht="14.25" x14ac:dyDescent="0.2">
      <c r="A15" s="201" t="s">
        <v>26</v>
      </c>
      <c r="B15" s="200">
        <v>28.2</v>
      </c>
      <c r="C15" s="194" t="s">
        <v>720</v>
      </c>
    </row>
    <row r="16" spans="1:7" ht="14.25" x14ac:dyDescent="0.2">
      <c r="A16" s="201" t="s">
        <v>27</v>
      </c>
      <c r="B16" s="200">
        <v>12.8</v>
      </c>
      <c r="C16" s="194" t="s">
        <v>722</v>
      </c>
    </row>
    <row r="17" spans="1:3" ht="14.25" x14ac:dyDescent="0.2">
      <c r="A17" s="201" t="s">
        <v>28</v>
      </c>
      <c r="B17" s="200">
        <v>10.6</v>
      </c>
      <c r="C17" s="194" t="s">
        <v>720</v>
      </c>
    </row>
    <row r="18" spans="1:3" ht="14.25" x14ac:dyDescent="0.2">
      <c r="A18" s="201" t="s">
        <v>29</v>
      </c>
      <c r="B18" s="200">
        <v>27.7</v>
      </c>
      <c r="C18" s="194" t="s">
        <v>719</v>
      </c>
    </row>
    <row r="19" spans="1:3" ht="14.25" x14ac:dyDescent="0.2">
      <c r="A19" s="201" t="s">
        <v>30</v>
      </c>
      <c r="B19" s="200">
        <v>25.4</v>
      </c>
      <c r="C19" s="194" t="s">
        <v>719</v>
      </c>
    </row>
    <row r="20" spans="1:3" ht="14.25" x14ac:dyDescent="0.2">
      <c r="A20" s="201" t="s">
        <v>31</v>
      </c>
      <c r="B20" s="200">
        <v>12.1</v>
      </c>
      <c r="C20" s="194" t="s">
        <v>721</v>
      </c>
    </row>
    <row r="21" spans="1:3" ht="14.25" x14ac:dyDescent="0.2">
      <c r="A21" s="201" t="s">
        <v>32</v>
      </c>
      <c r="B21" s="200">
        <v>14.7</v>
      </c>
      <c r="C21" s="194" t="s">
        <v>719</v>
      </c>
    </row>
    <row r="22" spans="1:3" ht="14.25" x14ac:dyDescent="0.2">
      <c r="A22" s="201" t="s">
        <v>33</v>
      </c>
      <c r="B22" s="200">
        <v>13.2</v>
      </c>
      <c r="C22" s="194" t="s">
        <v>722</v>
      </c>
    </row>
    <row r="23" spans="1:3" ht="14.25" x14ac:dyDescent="0.2">
      <c r="A23" s="201" t="s">
        <v>34</v>
      </c>
      <c r="B23" s="200">
        <v>22.6</v>
      </c>
      <c r="C23" s="194" t="s">
        <v>720</v>
      </c>
    </row>
    <row r="24" spans="1:3" ht="14.25" x14ac:dyDescent="0.2">
      <c r="A24" s="201" t="s">
        <v>35</v>
      </c>
      <c r="B24" s="200">
        <v>26.7</v>
      </c>
      <c r="C24" s="194" t="s">
        <v>720</v>
      </c>
    </row>
    <row r="25" spans="1:3" ht="14.25" x14ac:dyDescent="0.2">
      <c r="A25" s="201" t="s">
        <v>36</v>
      </c>
      <c r="B25" s="200">
        <v>10.6</v>
      </c>
      <c r="C25" s="194" t="s">
        <v>720</v>
      </c>
    </row>
    <row r="26" spans="1:3" ht="14.25" x14ac:dyDescent="0.2">
      <c r="A26" s="201" t="s">
        <v>37</v>
      </c>
      <c r="B26" s="200">
        <v>20.399999999999999</v>
      </c>
      <c r="C26" s="194" t="s">
        <v>720</v>
      </c>
    </row>
    <row r="27" spans="1:3" ht="14.25" x14ac:dyDescent="0.2">
      <c r="A27" s="201" t="s">
        <v>38</v>
      </c>
      <c r="B27" s="200">
        <v>21.6</v>
      </c>
      <c r="C27" s="194" t="s">
        <v>721</v>
      </c>
    </row>
    <row r="28" spans="1:3" ht="14.25" x14ac:dyDescent="0.2">
      <c r="A28" s="201" t="s">
        <v>39</v>
      </c>
      <c r="B28" s="200">
        <v>13.8</v>
      </c>
      <c r="C28" s="194" t="s">
        <v>719</v>
      </c>
    </row>
    <row r="29" spans="1:3" ht="14.25" x14ac:dyDescent="0.2">
      <c r="A29" s="201" t="s">
        <v>40</v>
      </c>
      <c r="B29" s="200">
        <v>26.1</v>
      </c>
      <c r="C29" s="194" t="s">
        <v>720</v>
      </c>
    </row>
    <row r="30" spans="1:3" ht="14.25" x14ac:dyDescent="0.2">
      <c r="A30" s="201" t="s">
        <v>809</v>
      </c>
      <c r="B30" s="200">
        <v>11</v>
      </c>
      <c r="C30" s="194" t="s">
        <v>719</v>
      </c>
    </row>
    <row r="31" spans="1:3" ht="14.25" x14ac:dyDescent="0.2">
      <c r="A31" s="201" t="s">
        <v>41</v>
      </c>
      <c r="B31" s="200">
        <v>66</v>
      </c>
      <c r="C31" s="194" t="s">
        <v>722</v>
      </c>
    </row>
    <row r="32" spans="1:3" ht="14.25" x14ac:dyDescent="0.2">
      <c r="A32" s="201" t="s">
        <v>42</v>
      </c>
      <c r="B32" s="200">
        <v>46.3</v>
      </c>
      <c r="C32" s="194" t="s">
        <v>720</v>
      </c>
    </row>
    <row r="33" spans="1:3" ht="14.25" x14ac:dyDescent="0.2">
      <c r="A33" s="201" t="s">
        <v>43</v>
      </c>
      <c r="B33" s="200">
        <v>6.8</v>
      </c>
      <c r="C33" s="194" t="s">
        <v>721</v>
      </c>
    </row>
    <row r="34" spans="1:3" ht="14.25" x14ac:dyDescent="0.2">
      <c r="A34" s="201" t="s">
        <v>44</v>
      </c>
      <c r="B34" s="200">
        <v>22.9</v>
      </c>
      <c r="C34" s="194" t="s">
        <v>720</v>
      </c>
    </row>
    <row r="35" spans="1:3" ht="14.25" x14ac:dyDescent="0.2">
      <c r="A35" s="201" t="s">
        <v>45</v>
      </c>
      <c r="B35" s="200">
        <v>8.1999999999999993</v>
      </c>
      <c r="C35" s="194" t="s">
        <v>719</v>
      </c>
    </row>
    <row r="36" spans="1:3" ht="14.25" x14ac:dyDescent="0.2">
      <c r="A36" s="201" t="s">
        <v>46</v>
      </c>
      <c r="B36" s="200">
        <v>8.5</v>
      </c>
      <c r="C36" s="194" t="s">
        <v>722</v>
      </c>
    </row>
    <row r="37" spans="1:3" ht="14.25" x14ac:dyDescent="0.2">
      <c r="A37" s="201" t="s">
        <v>47</v>
      </c>
      <c r="B37" s="200">
        <v>40.799999999999997</v>
      </c>
      <c r="C37" s="194" t="s">
        <v>719</v>
      </c>
    </row>
    <row r="38" spans="1:3" ht="14.25" x14ac:dyDescent="0.2">
      <c r="A38" s="201" t="s">
        <v>48</v>
      </c>
      <c r="B38" s="200">
        <v>13.3</v>
      </c>
      <c r="C38" s="194" t="s">
        <v>721</v>
      </c>
    </row>
    <row r="39" spans="1:3" ht="14.25" x14ac:dyDescent="0.2">
      <c r="A39" s="201" t="s">
        <v>49</v>
      </c>
      <c r="B39" s="200">
        <v>12</v>
      </c>
      <c r="C39" s="194" t="s">
        <v>719</v>
      </c>
    </row>
    <row r="40" spans="1:3" ht="14.25" x14ac:dyDescent="0.2">
      <c r="A40" s="201" t="s">
        <v>50</v>
      </c>
      <c r="B40" s="200">
        <v>13.7</v>
      </c>
      <c r="C40" s="194" t="s">
        <v>719</v>
      </c>
    </row>
    <row r="41" spans="1:3" ht="14.25" x14ac:dyDescent="0.2">
      <c r="A41" s="201" t="s">
        <v>51</v>
      </c>
      <c r="B41" s="200">
        <v>13.4</v>
      </c>
      <c r="C41" s="194" t="s">
        <v>719</v>
      </c>
    </row>
    <row r="42" spans="1:3" ht="14.25" x14ac:dyDescent="0.2">
      <c r="A42" s="201" t="s">
        <v>52</v>
      </c>
      <c r="B42" s="200">
        <v>43</v>
      </c>
      <c r="C42" s="194" t="s">
        <v>719</v>
      </c>
    </row>
    <row r="43" spans="1:3" ht="14.25" x14ac:dyDescent="0.2">
      <c r="A43" s="201" t="s">
        <v>53</v>
      </c>
      <c r="B43" s="200">
        <v>7.8</v>
      </c>
      <c r="C43" s="194" t="s">
        <v>720</v>
      </c>
    </row>
    <row r="44" spans="1:3" ht="14.25" x14ac:dyDescent="0.2">
      <c r="A44" s="201" t="s">
        <v>54</v>
      </c>
      <c r="B44" s="200">
        <v>10.1</v>
      </c>
      <c r="C44" s="194" t="s">
        <v>719</v>
      </c>
    </row>
    <row r="45" spans="1:3" ht="14.25" x14ac:dyDescent="0.2">
      <c r="A45" s="201" t="s">
        <v>55</v>
      </c>
      <c r="B45" s="200">
        <v>11.1</v>
      </c>
      <c r="C45" s="194" t="s">
        <v>721</v>
      </c>
    </row>
    <row r="46" spans="1:3" ht="14.25" x14ac:dyDescent="0.2">
      <c r="A46" s="201" t="s">
        <v>56</v>
      </c>
      <c r="B46" s="200">
        <v>41.6</v>
      </c>
      <c r="C46" s="194" t="s">
        <v>720</v>
      </c>
    </row>
    <row r="47" spans="1:3" ht="14.25" x14ac:dyDescent="0.2">
      <c r="A47" s="201" t="s">
        <v>57</v>
      </c>
      <c r="B47" s="200">
        <v>9.8000000000000007</v>
      </c>
      <c r="C47" s="194" t="s">
        <v>719</v>
      </c>
    </row>
    <row r="48" spans="1:3" ht="14.25" x14ac:dyDescent="0.2">
      <c r="A48" s="201" t="s">
        <v>58</v>
      </c>
      <c r="B48" s="200">
        <v>16.2</v>
      </c>
      <c r="C48" s="194" t="s">
        <v>722</v>
      </c>
    </row>
    <row r="49" spans="1:3" ht="14.25" x14ac:dyDescent="0.2">
      <c r="A49" s="201" t="s">
        <v>59</v>
      </c>
      <c r="B49" s="200">
        <v>32.700000000000003</v>
      </c>
      <c r="C49" s="194" t="s">
        <v>720</v>
      </c>
    </row>
    <row r="50" spans="1:3" ht="14.25" x14ac:dyDescent="0.2">
      <c r="A50" s="201" t="s">
        <v>60</v>
      </c>
      <c r="B50" s="200">
        <v>12.2</v>
      </c>
      <c r="C50" s="194" t="s">
        <v>719</v>
      </c>
    </row>
    <row r="51" spans="1:3" ht="14.25" x14ac:dyDescent="0.2">
      <c r="A51" s="201" t="s">
        <v>61</v>
      </c>
      <c r="B51" s="200">
        <v>16.600000000000001</v>
      </c>
      <c r="C51" s="194" t="s">
        <v>721</v>
      </c>
    </row>
    <row r="52" spans="1:3" ht="14.25" x14ac:dyDescent="0.2">
      <c r="A52" s="201" t="s">
        <v>62</v>
      </c>
      <c r="B52" s="200">
        <v>11</v>
      </c>
      <c r="C52" s="194" t="s">
        <v>721</v>
      </c>
    </row>
    <row r="53" spans="1:3" ht="14.25" x14ac:dyDescent="0.2">
      <c r="A53" s="201" t="s">
        <v>63</v>
      </c>
      <c r="B53" s="200">
        <v>13.4</v>
      </c>
      <c r="C53" s="194" t="s">
        <v>719</v>
      </c>
    </row>
    <row r="54" spans="1:3" ht="14.25" x14ac:dyDescent="0.2">
      <c r="A54" s="201" t="s">
        <v>64</v>
      </c>
      <c r="B54" s="200">
        <v>10.8</v>
      </c>
      <c r="C54" s="194" t="s">
        <v>721</v>
      </c>
    </row>
    <row r="55" spans="1:3" ht="14.25" x14ac:dyDescent="0.2">
      <c r="A55" s="201" t="s">
        <v>65</v>
      </c>
      <c r="B55" s="200">
        <v>10.4</v>
      </c>
      <c r="C55" s="194" t="s">
        <v>720</v>
      </c>
    </row>
    <row r="56" spans="1:3" ht="14.25" x14ac:dyDescent="0.2">
      <c r="A56" s="201" t="s">
        <v>66</v>
      </c>
      <c r="B56" s="200">
        <v>10</v>
      </c>
      <c r="C56" s="194" t="s">
        <v>722</v>
      </c>
    </row>
    <row r="57" spans="1:3" ht="14.25" x14ac:dyDescent="0.2">
      <c r="A57" s="201" t="s">
        <v>67</v>
      </c>
      <c r="B57" s="200">
        <v>51.2</v>
      </c>
      <c r="C57" s="194" t="s">
        <v>719</v>
      </c>
    </row>
    <row r="58" spans="1:3" ht="14.25" x14ac:dyDescent="0.2">
      <c r="A58" s="201" t="s">
        <v>68</v>
      </c>
      <c r="B58" s="200">
        <v>16.399999999999999</v>
      </c>
      <c r="C58" s="194" t="s">
        <v>722</v>
      </c>
    </row>
    <row r="59" spans="1:3" ht="14.25" x14ac:dyDescent="0.2">
      <c r="A59" s="201" t="s">
        <v>69</v>
      </c>
      <c r="B59" s="200">
        <v>11.6</v>
      </c>
      <c r="C59" s="194" t="s">
        <v>719</v>
      </c>
    </row>
    <row r="60" spans="1:3" ht="14.25" x14ac:dyDescent="0.2">
      <c r="A60" s="201" t="s">
        <v>70</v>
      </c>
      <c r="B60" s="200">
        <v>7.3</v>
      </c>
      <c r="C60" s="194" t="s">
        <v>719</v>
      </c>
    </row>
    <row r="61" spans="1:3" ht="14.25" x14ac:dyDescent="0.2">
      <c r="A61" s="201" t="s">
        <v>71</v>
      </c>
      <c r="B61" s="200">
        <v>7.8</v>
      </c>
      <c r="C61" s="194" t="s">
        <v>720</v>
      </c>
    </row>
    <row r="62" spans="1:3" ht="14.25" x14ac:dyDescent="0.2">
      <c r="A62" s="201" t="s">
        <v>72</v>
      </c>
      <c r="B62" s="200">
        <v>46.4</v>
      </c>
      <c r="C62" s="194" t="s">
        <v>722</v>
      </c>
    </row>
    <row r="63" spans="1:3" ht="14.25" x14ac:dyDescent="0.2">
      <c r="A63" s="201" t="s">
        <v>73</v>
      </c>
      <c r="B63" s="200">
        <v>76.3</v>
      </c>
      <c r="C63" s="194" t="s">
        <v>722</v>
      </c>
    </row>
    <row r="64" spans="1:3" ht="14.25" x14ac:dyDescent="0.2">
      <c r="A64" s="201" t="s">
        <v>74</v>
      </c>
      <c r="B64" s="200">
        <v>13.7</v>
      </c>
      <c r="C64" s="194" t="s">
        <v>722</v>
      </c>
    </row>
    <row r="65" spans="1:3" ht="14.25" x14ac:dyDescent="0.2">
      <c r="A65" s="201" t="s">
        <v>75</v>
      </c>
      <c r="B65" s="200">
        <v>15.1</v>
      </c>
      <c r="C65" s="194" t="s">
        <v>722</v>
      </c>
    </row>
    <row r="66" spans="1:3" ht="14.25" x14ac:dyDescent="0.2">
      <c r="A66" s="201" t="s">
        <v>76</v>
      </c>
      <c r="B66" s="200">
        <v>18.5</v>
      </c>
      <c r="C66" s="194" t="s">
        <v>721</v>
      </c>
    </row>
    <row r="67" spans="1:3" ht="14.25" x14ac:dyDescent="0.2">
      <c r="A67" s="201" t="s">
        <v>77</v>
      </c>
      <c r="B67" s="200">
        <v>12.2</v>
      </c>
      <c r="C67" s="194" t="s">
        <v>719</v>
      </c>
    </row>
    <row r="68" spans="1:3" ht="14.25" x14ac:dyDescent="0.2">
      <c r="A68" s="201" t="s">
        <v>78</v>
      </c>
      <c r="B68" s="200">
        <v>13.4</v>
      </c>
      <c r="C68" s="194" t="s">
        <v>722</v>
      </c>
    </row>
    <row r="69" spans="1:3" ht="14.25" x14ac:dyDescent="0.2">
      <c r="A69" s="201" t="s">
        <v>79</v>
      </c>
      <c r="B69" s="200">
        <v>19.8</v>
      </c>
      <c r="C69" s="194" t="s">
        <v>719</v>
      </c>
    </row>
    <row r="70" spans="1:3" ht="14.25" x14ac:dyDescent="0.2">
      <c r="A70" s="201" t="s">
        <v>80</v>
      </c>
      <c r="B70" s="200">
        <v>9.8000000000000007</v>
      </c>
      <c r="C70" s="194" t="s">
        <v>722</v>
      </c>
    </row>
    <row r="71" spans="1:3" ht="14.25" x14ac:dyDescent="0.2">
      <c r="A71" s="201" t="s">
        <v>81</v>
      </c>
      <c r="B71" s="200">
        <v>12.2</v>
      </c>
      <c r="C71" s="194" t="s">
        <v>721</v>
      </c>
    </row>
    <row r="72" spans="1:3" ht="14.25" x14ac:dyDescent="0.2">
      <c r="A72" s="201" t="s">
        <v>82</v>
      </c>
      <c r="B72" s="200">
        <v>9.9</v>
      </c>
      <c r="C72" s="194" t="s">
        <v>722</v>
      </c>
    </row>
    <row r="73" spans="1:3" ht="14.25" x14ac:dyDescent="0.2">
      <c r="A73" s="201" t="s">
        <v>83</v>
      </c>
      <c r="B73" s="200">
        <v>84.2</v>
      </c>
      <c r="C73" s="194" t="s">
        <v>722</v>
      </c>
    </row>
    <row r="74" spans="1:3" ht="14.25" x14ac:dyDescent="0.2">
      <c r="A74" s="201" t="s">
        <v>84</v>
      </c>
      <c r="B74" s="200">
        <v>9.4</v>
      </c>
      <c r="C74" s="194" t="s">
        <v>719</v>
      </c>
    </row>
    <row r="75" spans="1:3" ht="14.25" x14ac:dyDescent="0.2">
      <c r="A75" s="201" t="s">
        <v>85</v>
      </c>
      <c r="B75" s="200">
        <v>8.6999999999999993</v>
      </c>
      <c r="C75" s="194" t="s">
        <v>719</v>
      </c>
    </row>
    <row r="76" spans="1:3" ht="14.25" x14ac:dyDescent="0.2">
      <c r="A76" s="201" t="s">
        <v>86</v>
      </c>
      <c r="B76" s="200">
        <v>55.9</v>
      </c>
      <c r="C76" s="194" t="s">
        <v>720</v>
      </c>
    </row>
    <row r="77" spans="1:3" ht="14.25" x14ac:dyDescent="0.2">
      <c r="A77" s="201" t="s">
        <v>87</v>
      </c>
      <c r="B77" s="200">
        <v>17.7</v>
      </c>
      <c r="C77" s="194" t="s">
        <v>720</v>
      </c>
    </row>
    <row r="78" spans="1:3" ht="14.25" x14ac:dyDescent="0.2">
      <c r="A78" s="201" t="s">
        <v>88</v>
      </c>
      <c r="B78" s="200">
        <v>20.2</v>
      </c>
      <c r="C78" s="194" t="s">
        <v>721</v>
      </c>
    </row>
    <row r="79" spans="1:3" ht="14.25" x14ac:dyDescent="0.2">
      <c r="A79" s="201" t="s">
        <v>89</v>
      </c>
      <c r="B79" s="200">
        <v>31.1</v>
      </c>
      <c r="C79" s="194" t="s">
        <v>720</v>
      </c>
    </row>
    <row r="80" spans="1:3" ht="14.25" x14ac:dyDescent="0.2">
      <c r="A80" s="201" t="s">
        <v>90</v>
      </c>
      <c r="B80" s="200">
        <v>14.7</v>
      </c>
      <c r="C80" s="194" t="s">
        <v>720</v>
      </c>
    </row>
    <row r="81" spans="1:3" ht="14.25" x14ac:dyDescent="0.2">
      <c r="A81" s="201" t="s">
        <v>91</v>
      </c>
      <c r="B81" s="200">
        <v>54.5</v>
      </c>
      <c r="C81" s="194" t="s">
        <v>720</v>
      </c>
    </row>
    <row r="82" spans="1:3" ht="14.25" x14ac:dyDescent="0.2">
      <c r="A82" s="201" t="s">
        <v>92</v>
      </c>
      <c r="B82" s="200">
        <v>49.3</v>
      </c>
      <c r="C82" s="194" t="s">
        <v>719</v>
      </c>
    </row>
    <row r="83" spans="1:3" ht="14.25" x14ac:dyDescent="0.2">
      <c r="A83" s="201" t="s">
        <v>93</v>
      </c>
      <c r="B83" s="200">
        <v>15.8</v>
      </c>
      <c r="C83" s="194" t="s">
        <v>722</v>
      </c>
    </row>
    <row r="84" spans="1:3" ht="14.25" x14ac:dyDescent="0.2">
      <c r="A84" s="201" t="s">
        <v>94</v>
      </c>
      <c r="B84" s="200">
        <v>7.9</v>
      </c>
      <c r="C84" s="194" t="s">
        <v>722</v>
      </c>
    </row>
    <row r="85" spans="1:3" ht="14.25" x14ac:dyDescent="0.2">
      <c r="A85" s="201" t="s">
        <v>95</v>
      </c>
      <c r="B85" s="200">
        <v>9.1</v>
      </c>
      <c r="C85" s="194" t="s">
        <v>722</v>
      </c>
    </row>
    <row r="86" spans="1:3" ht="14.25" x14ac:dyDescent="0.2">
      <c r="A86" s="201" t="s">
        <v>96</v>
      </c>
      <c r="B86" s="200">
        <v>14.1</v>
      </c>
      <c r="C86" s="194" t="s">
        <v>721</v>
      </c>
    </row>
    <row r="87" spans="1:3" ht="14.25" x14ac:dyDescent="0.2">
      <c r="A87" s="201" t="s">
        <v>97</v>
      </c>
      <c r="B87" s="200">
        <v>19.7</v>
      </c>
      <c r="C87" s="194" t="s">
        <v>720</v>
      </c>
    </row>
    <row r="88" spans="1:3" ht="14.25" x14ac:dyDescent="0.2">
      <c r="A88" s="201" t="s">
        <v>98</v>
      </c>
      <c r="B88" s="200">
        <v>20.3</v>
      </c>
      <c r="C88" s="194" t="s">
        <v>720</v>
      </c>
    </row>
    <row r="89" spans="1:3" ht="14.25" x14ac:dyDescent="0.2">
      <c r="A89" s="201" t="s">
        <v>99</v>
      </c>
      <c r="B89" s="200">
        <v>11.4</v>
      </c>
      <c r="C89" s="194" t="s">
        <v>720</v>
      </c>
    </row>
    <row r="90" spans="1:3" ht="14.25" x14ac:dyDescent="0.2">
      <c r="A90" s="201" t="s">
        <v>100</v>
      </c>
      <c r="B90" s="200">
        <v>8.5</v>
      </c>
      <c r="C90" s="194" t="s">
        <v>719</v>
      </c>
    </row>
    <row r="91" spans="1:3" ht="14.25" x14ac:dyDescent="0.2">
      <c r="A91" s="201" t="s">
        <v>804</v>
      </c>
      <c r="B91" s="200">
        <v>13</v>
      </c>
      <c r="C91" s="194" t="s">
        <v>719</v>
      </c>
    </row>
    <row r="92" spans="1:3" ht="14.25" x14ac:dyDescent="0.2">
      <c r="A92" s="201" t="s">
        <v>101</v>
      </c>
      <c r="B92" s="200">
        <v>19.3</v>
      </c>
      <c r="C92" s="194" t="s">
        <v>720</v>
      </c>
    </row>
    <row r="93" spans="1:3" ht="14.25" x14ac:dyDescent="0.2">
      <c r="A93" s="201" t="s">
        <v>102</v>
      </c>
      <c r="B93" s="200">
        <v>24.3</v>
      </c>
      <c r="C93" s="194" t="s">
        <v>719</v>
      </c>
    </row>
    <row r="94" spans="1:3" ht="14.25" x14ac:dyDescent="0.2">
      <c r="A94" s="201" t="s">
        <v>103</v>
      </c>
      <c r="B94" s="200">
        <v>8.1</v>
      </c>
      <c r="C94" s="194" t="s">
        <v>719</v>
      </c>
    </row>
    <row r="95" spans="1:3" ht="14.25" x14ac:dyDescent="0.2">
      <c r="A95" s="201" t="s">
        <v>104</v>
      </c>
      <c r="B95" s="200">
        <v>19.8</v>
      </c>
      <c r="C95" s="194" t="s">
        <v>719</v>
      </c>
    </row>
    <row r="96" spans="1:3" ht="14.25" x14ac:dyDescent="0.2">
      <c r="A96" s="201" t="s">
        <v>105</v>
      </c>
      <c r="B96" s="200">
        <v>17.2</v>
      </c>
      <c r="C96" s="194" t="s">
        <v>721</v>
      </c>
    </row>
    <row r="97" spans="1:3" ht="14.25" x14ac:dyDescent="0.2">
      <c r="A97" s="201" t="s">
        <v>106</v>
      </c>
      <c r="B97" s="200">
        <v>47.1</v>
      </c>
      <c r="C97" s="194" t="s">
        <v>720</v>
      </c>
    </row>
    <row r="98" spans="1:3" ht="14.25" x14ac:dyDescent="0.2">
      <c r="A98" s="201" t="s">
        <v>107</v>
      </c>
      <c r="B98" s="200">
        <v>18</v>
      </c>
      <c r="C98" s="194" t="s">
        <v>720</v>
      </c>
    </row>
    <row r="99" spans="1:3" ht="14.25" x14ac:dyDescent="0.2">
      <c r="A99" s="201" t="s">
        <v>108</v>
      </c>
      <c r="B99" s="200">
        <v>15.6</v>
      </c>
      <c r="C99" s="194" t="s">
        <v>720</v>
      </c>
    </row>
    <row r="100" spans="1:3" ht="14.25" x14ac:dyDescent="0.2">
      <c r="A100" s="201" t="s">
        <v>109</v>
      </c>
      <c r="B100" s="200">
        <v>21.1</v>
      </c>
      <c r="C100" s="194" t="s">
        <v>722</v>
      </c>
    </row>
    <row r="101" spans="1:3" ht="14.25" x14ac:dyDescent="0.2">
      <c r="A101" s="201" t="s">
        <v>110</v>
      </c>
      <c r="B101" s="200">
        <v>13.6</v>
      </c>
      <c r="C101" s="194" t="s">
        <v>720</v>
      </c>
    </row>
    <row r="102" spans="1:3" ht="14.25" x14ac:dyDescent="0.2">
      <c r="A102" s="201" t="s">
        <v>111</v>
      </c>
      <c r="B102" s="200">
        <v>14.1</v>
      </c>
      <c r="C102" s="194" t="s">
        <v>719</v>
      </c>
    </row>
    <row r="103" spans="1:3" ht="14.25" x14ac:dyDescent="0.2">
      <c r="A103" s="201" t="s">
        <v>112</v>
      </c>
      <c r="B103" s="200">
        <v>34.9</v>
      </c>
      <c r="C103" s="194" t="s">
        <v>720</v>
      </c>
    </row>
    <row r="104" spans="1:3" ht="14.25" x14ac:dyDescent="0.2">
      <c r="A104" s="201" t="s">
        <v>113</v>
      </c>
      <c r="B104" s="200">
        <v>8.8000000000000007</v>
      </c>
      <c r="C104" s="194" t="s">
        <v>721</v>
      </c>
    </row>
    <row r="105" spans="1:3" ht="14.25" x14ac:dyDescent="0.2">
      <c r="A105" s="201" t="s">
        <v>114</v>
      </c>
      <c r="B105" s="200">
        <v>25.1</v>
      </c>
      <c r="C105" s="194" t="s">
        <v>720</v>
      </c>
    </row>
    <row r="106" spans="1:3" ht="14.25" x14ac:dyDescent="0.2">
      <c r="A106" s="201" t="s">
        <v>115</v>
      </c>
      <c r="B106" s="200">
        <v>60.5</v>
      </c>
      <c r="C106" s="194" t="s">
        <v>722</v>
      </c>
    </row>
    <row r="107" spans="1:3" ht="14.25" x14ac:dyDescent="0.2">
      <c r="A107" s="201" t="s">
        <v>116</v>
      </c>
      <c r="B107" s="200">
        <v>11.2</v>
      </c>
      <c r="C107" s="194" t="s">
        <v>719</v>
      </c>
    </row>
    <row r="108" spans="1:3" ht="14.25" x14ac:dyDescent="0.2">
      <c r="A108" s="201" t="s">
        <v>117</v>
      </c>
      <c r="B108" s="200">
        <v>25</v>
      </c>
      <c r="C108" s="194" t="s">
        <v>719</v>
      </c>
    </row>
    <row r="109" spans="1:3" ht="14.25" x14ac:dyDescent="0.2">
      <c r="A109" s="201" t="s">
        <v>118</v>
      </c>
      <c r="B109" s="200">
        <v>26.4</v>
      </c>
      <c r="C109" s="194" t="s">
        <v>721</v>
      </c>
    </row>
    <row r="110" spans="1:3" ht="14.25" x14ac:dyDescent="0.2">
      <c r="A110" s="201" t="s">
        <v>119</v>
      </c>
      <c r="B110" s="200">
        <v>14.4</v>
      </c>
      <c r="C110" s="194" t="s">
        <v>720</v>
      </c>
    </row>
    <row r="111" spans="1:3" ht="14.25" x14ac:dyDescent="0.2">
      <c r="A111" s="201" t="s">
        <v>120</v>
      </c>
      <c r="B111" s="200">
        <v>31.4</v>
      </c>
      <c r="C111" s="194" t="s">
        <v>720</v>
      </c>
    </row>
    <row r="112" spans="1:3" ht="14.25" x14ac:dyDescent="0.2">
      <c r="A112" s="201" t="s">
        <v>121</v>
      </c>
      <c r="B112" s="200">
        <v>73.099999999999994</v>
      </c>
      <c r="C112" s="194" t="s">
        <v>722</v>
      </c>
    </row>
    <row r="113" spans="1:3" ht="14.25" x14ac:dyDescent="0.2">
      <c r="A113" s="201" t="s">
        <v>122</v>
      </c>
      <c r="B113" s="200">
        <v>15.3</v>
      </c>
      <c r="C113" s="194" t="s">
        <v>722</v>
      </c>
    </row>
    <row r="114" spans="1:3" ht="14.25" x14ac:dyDescent="0.2">
      <c r="A114" s="201" t="s">
        <v>123</v>
      </c>
      <c r="B114" s="200">
        <v>85.3</v>
      </c>
      <c r="C114" s="194" t="s">
        <v>722</v>
      </c>
    </row>
    <row r="115" spans="1:3" ht="14.25" x14ac:dyDescent="0.2">
      <c r="A115" s="201" t="s">
        <v>124</v>
      </c>
      <c r="B115" s="200">
        <v>11.2</v>
      </c>
      <c r="C115" s="194" t="s">
        <v>720</v>
      </c>
    </row>
    <row r="116" spans="1:3" ht="14.25" x14ac:dyDescent="0.2">
      <c r="A116" s="201" t="s">
        <v>125</v>
      </c>
      <c r="B116" s="200">
        <v>6.5</v>
      </c>
      <c r="C116" s="194" t="s">
        <v>722</v>
      </c>
    </row>
    <row r="117" spans="1:3" ht="14.25" x14ac:dyDescent="0.2">
      <c r="A117" s="201" t="s">
        <v>126</v>
      </c>
      <c r="B117" s="200">
        <v>10.9</v>
      </c>
      <c r="C117" s="194" t="s">
        <v>719</v>
      </c>
    </row>
    <row r="118" spans="1:3" ht="14.25" x14ac:dyDescent="0.2">
      <c r="A118" s="201" t="s">
        <v>127</v>
      </c>
      <c r="B118" s="200">
        <v>8.8000000000000007</v>
      </c>
      <c r="C118" s="194" t="s">
        <v>722</v>
      </c>
    </row>
    <row r="119" spans="1:3" ht="14.25" x14ac:dyDescent="0.2">
      <c r="A119" s="201" t="s">
        <v>128</v>
      </c>
      <c r="B119" s="200">
        <v>40.4</v>
      </c>
      <c r="C119" s="194" t="s">
        <v>722</v>
      </c>
    </row>
    <row r="120" spans="1:3" ht="14.25" x14ac:dyDescent="0.2">
      <c r="A120" s="201" t="s">
        <v>129</v>
      </c>
      <c r="B120" s="200">
        <v>21.3</v>
      </c>
      <c r="C120" s="194" t="s">
        <v>720</v>
      </c>
    </row>
    <row r="121" spans="1:3" ht="14.25" x14ac:dyDescent="0.2">
      <c r="A121" s="201" t="s">
        <v>130</v>
      </c>
      <c r="B121" s="200">
        <v>15.5</v>
      </c>
      <c r="C121" s="194" t="s">
        <v>720</v>
      </c>
    </row>
    <row r="122" spans="1:3" ht="14.25" x14ac:dyDescent="0.2">
      <c r="A122" s="201" t="s">
        <v>131</v>
      </c>
      <c r="B122" s="200">
        <v>77.099999999999994</v>
      </c>
      <c r="C122" s="194" t="s">
        <v>722</v>
      </c>
    </row>
    <row r="123" spans="1:3" ht="14.25" x14ac:dyDescent="0.2">
      <c r="A123" s="201" t="s">
        <v>132</v>
      </c>
      <c r="B123" s="200">
        <v>12</v>
      </c>
      <c r="C123" s="194" t="s">
        <v>721</v>
      </c>
    </row>
    <row r="124" spans="1:3" ht="14.25" x14ac:dyDescent="0.2">
      <c r="A124" s="201" t="s">
        <v>133</v>
      </c>
      <c r="B124" s="200">
        <v>12.4</v>
      </c>
      <c r="C124" s="194" t="s">
        <v>722</v>
      </c>
    </row>
    <row r="125" spans="1:3" ht="14.25" x14ac:dyDescent="0.2">
      <c r="A125" s="201" t="s">
        <v>134</v>
      </c>
      <c r="B125" s="200">
        <v>13.8</v>
      </c>
      <c r="C125" s="194" t="s">
        <v>722</v>
      </c>
    </row>
    <row r="126" spans="1:3" ht="14.25" x14ac:dyDescent="0.2">
      <c r="A126" s="201" t="s">
        <v>135</v>
      </c>
      <c r="B126" s="200">
        <v>23.8</v>
      </c>
      <c r="C126" s="194" t="s">
        <v>720</v>
      </c>
    </row>
    <row r="127" spans="1:3" ht="14.25" x14ac:dyDescent="0.2">
      <c r="A127" s="201" t="s">
        <v>136</v>
      </c>
      <c r="B127" s="200">
        <v>17.3</v>
      </c>
      <c r="C127" s="194" t="s">
        <v>721</v>
      </c>
    </row>
    <row r="128" spans="1:3" ht="14.25" x14ac:dyDescent="0.2">
      <c r="A128" s="201" t="s">
        <v>137</v>
      </c>
      <c r="B128" s="200">
        <v>10.199999999999999</v>
      </c>
      <c r="C128" s="194" t="s">
        <v>719</v>
      </c>
    </row>
    <row r="129" spans="1:3" ht="14.25" x14ac:dyDescent="0.2">
      <c r="A129" s="201" t="s">
        <v>138</v>
      </c>
      <c r="B129" s="200">
        <v>12.7</v>
      </c>
      <c r="C129" s="194" t="s">
        <v>721</v>
      </c>
    </row>
    <row r="130" spans="1:3" ht="14.25" x14ac:dyDescent="0.2">
      <c r="A130" s="201" t="s">
        <v>139</v>
      </c>
      <c r="B130" s="200">
        <v>10.6</v>
      </c>
      <c r="C130" s="194" t="s">
        <v>719</v>
      </c>
    </row>
    <row r="131" spans="1:3" ht="14.25" x14ac:dyDescent="0.2">
      <c r="A131" s="201" t="s">
        <v>140</v>
      </c>
      <c r="B131" s="200">
        <v>11.2</v>
      </c>
      <c r="C131" s="194" t="s">
        <v>722</v>
      </c>
    </row>
    <row r="132" spans="1:3" ht="14.25" x14ac:dyDescent="0.2">
      <c r="A132" s="201" t="s">
        <v>141</v>
      </c>
      <c r="B132" s="200">
        <v>10.1</v>
      </c>
      <c r="C132" s="194" t="s">
        <v>720</v>
      </c>
    </row>
    <row r="133" spans="1:3" ht="14.25" x14ac:dyDescent="0.2">
      <c r="A133" s="201" t="s">
        <v>142</v>
      </c>
      <c r="B133" s="200">
        <v>12.3</v>
      </c>
      <c r="C133" s="194" t="s">
        <v>721</v>
      </c>
    </row>
    <row r="134" spans="1:3" ht="14.25" x14ac:dyDescent="0.2">
      <c r="A134" s="201" t="s">
        <v>143</v>
      </c>
      <c r="B134" s="200">
        <v>18.600000000000001</v>
      </c>
      <c r="C134" s="194" t="s">
        <v>720</v>
      </c>
    </row>
    <row r="135" spans="1:3" ht="14.25" x14ac:dyDescent="0.2">
      <c r="A135" s="201" t="s">
        <v>144</v>
      </c>
      <c r="B135" s="200">
        <v>11.5</v>
      </c>
      <c r="C135" s="194" t="s">
        <v>722</v>
      </c>
    </row>
    <row r="136" spans="1:3" ht="14.25" x14ac:dyDescent="0.2">
      <c r="A136" s="201" t="s">
        <v>145</v>
      </c>
      <c r="B136" s="200">
        <v>10.5</v>
      </c>
      <c r="C136" s="194" t="s">
        <v>721</v>
      </c>
    </row>
    <row r="137" spans="1:3" ht="14.25" x14ac:dyDescent="0.2">
      <c r="A137" s="201" t="s">
        <v>146</v>
      </c>
      <c r="B137" s="200">
        <v>8.9</v>
      </c>
      <c r="C137" s="194" t="s">
        <v>722</v>
      </c>
    </row>
    <row r="138" spans="1:3" ht="14.25" x14ac:dyDescent="0.2">
      <c r="A138" s="201" t="s">
        <v>147</v>
      </c>
      <c r="B138" s="200">
        <v>13.9</v>
      </c>
      <c r="C138" s="194" t="s">
        <v>719</v>
      </c>
    </row>
    <row r="139" spans="1:3" ht="14.25" x14ac:dyDescent="0.2">
      <c r="A139" s="201" t="s">
        <v>148</v>
      </c>
      <c r="B139" s="200">
        <v>7.8</v>
      </c>
      <c r="C139" s="194" t="s">
        <v>720</v>
      </c>
    </row>
    <row r="140" spans="1:3" ht="14.25" x14ac:dyDescent="0.2">
      <c r="A140" s="201" t="s">
        <v>149</v>
      </c>
      <c r="B140" s="200">
        <v>18.5</v>
      </c>
      <c r="C140" s="194" t="s">
        <v>721</v>
      </c>
    </row>
    <row r="141" spans="1:3" ht="14.25" x14ac:dyDescent="0.2">
      <c r="A141" s="201" t="s">
        <v>150</v>
      </c>
      <c r="B141" s="200">
        <v>8.9</v>
      </c>
      <c r="C141" s="194" t="s">
        <v>720</v>
      </c>
    </row>
    <row r="142" spans="1:3" ht="14.25" x14ac:dyDescent="0.2">
      <c r="A142" s="201" t="s">
        <v>151</v>
      </c>
      <c r="B142" s="200">
        <v>9.8000000000000007</v>
      </c>
      <c r="C142" s="194" t="s">
        <v>719</v>
      </c>
    </row>
    <row r="143" spans="1:3" ht="14.25" x14ac:dyDescent="0.2">
      <c r="A143" s="201" t="s">
        <v>152</v>
      </c>
      <c r="B143" s="200">
        <v>14.8</v>
      </c>
      <c r="C143" s="194" t="s">
        <v>721</v>
      </c>
    </row>
    <row r="144" spans="1:3" ht="14.25" x14ac:dyDescent="0.2">
      <c r="A144" s="201" t="s">
        <v>153</v>
      </c>
      <c r="B144" s="200">
        <v>21.5</v>
      </c>
      <c r="C144" s="194" t="s">
        <v>720</v>
      </c>
    </row>
    <row r="145" spans="1:3" ht="14.25" x14ac:dyDescent="0.2">
      <c r="A145" s="201" t="s">
        <v>154</v>
      </c>
      <c r="B145" s="200">
        <v>15.3</v>
      </c>
      <c r="C145" s="194" t="s">
        <v>721</v>
      </c>
    </row>
    <row r="146" spans="1:3" ht="14.25" x14ac:dyDescent="0.2">
      <c r="A146" s="201" t="s">
        <v>155</v>
      </c>
      <c r="B146" s="200">
        <v>12.2</v>
      </c>
      <c r="C146" s="194" t="s">
        <v>722</v>
      </c>
    </row>
    <row r="147" spans="1:3" ht="14.25" x14ac:dyDescent="0.2">
      <c r="A147" s="201" t="s">
        <v>156</v>
      </c>
      <c r="B147" s="200">
        <v>59.5</v>
      </c>
      <c r="C147" s="194" t="s">
        <v>721</v>
      </c>
    </row>
    <row r="148" spans="1:3" ht="14.25" x14ac:dyDescent="0.2">
      <c r="A148" s="201" t="s">
        <v>157</v>
      </c>
      <c r="B148" s="200">
        <v>8.4</v>
      </c>
      <c r="C148" s="194" t="s">
        <v>722</v>
      </c>
    </row>
    <row r="149" spans="1:3" ht="14.25" x14ac:dyDescent="0.2">
      <c r="A149" s="201" t="s">
        <v>158</v>
      </c>
      <c r="B149" s="200">
        <v>18.3</v>
      </c>
      <c r="C149" s="194" t="s">
        <v>721</v>
      </c>
    </row>
    <row r="150" spans="1:3" ht="14.25" x14ac:dyDescent="0.2">
      <c r="A150" s="201" t="s">
        <v>159</v>
      </c>
      <c r="B150" s="200">
        <v>3.7</v>
      </c>
      <c r="C150" s="194" t="s">
        <v>722</v>
      </c>
    </row>
    <row r="151" spans="1:3" ht="14.25" x14ac:dyDescent="0.2">
      <c r="A151" s="201" t="s">
        <v>160</v>
      </c>
      <c r="B151" s="200">
        <v>36.700000000000003</v>
      </c>
      <c r="C151" s="194" t="s">
        <v>719</v>
      </c>
    </row>
    <row r="152" spans="1:3" ht="14.25" x14ac:dyDescent="0.2">
      <c r="A152" s="201" t="s">
        <v>161</v>
      </c>
      <c r="B152" s="200">
        <v>70</v>
      </c>
      <c r="C152" s="194" t="s">
        <v>722</v>
      </c>
    </row>
    <row r="153" spans="1:3" ht="14.25" x14ac:dyDescent="0.2">
      <c r="A153" s="201" t="s">
        <v>162</v>
      </c>
      <c r="B153" s="200">
        <v>34.5</v>
      </c>
      <c r="C153" s="194" t="s">
        <v>719</v>
      </c>
    </row>
    <row r="154" spans="1:3" ht="14.25" x14ac:dyDescent="0.2">
      <c r="A154" s="201" t="s">
        <v>163</v>
      </c>
      <c r="B154" s="200">
        <v>21.4</v>
      </c>
      <c r="C154" s="194" t="s">
        <v>719</v>
      </c>
    </row>
    <row r="155" spans="1:3" ht="14.25" x14ac:dyDescent="0.2">
      <c r="A155" s="201" t="s">
        <v>164</v>
      </c>
      <c r="B155" s="200">
        <v>11.1</v>
      </c>
      <c r="C155" s="194" t="s">
        <v>721</v>
      </c>
    </row>
    <row r="156" spans="1:3" ht="14.25" x14ac:dyDescent="0.2">
      <c r="A156" s="201" t="s">
        <v>165</v>
      </c>
      <c r="B156" s="200">
        <v>15.2</v>
      </c>
      <c r="C156" s="194" t="s">
        <v>719</v>
      </c>
    </row>
    <row r="157" spans="1:3" ht="14.25" x14ac:dyDescent="0.2">
      <c r="A157" s="201" t="s">
        <v>166</v>
      </c>
      <c r="B157" s="200">
        <v>21.7</v>
      </c>
      <c r="C157" s="194" t="s">
        <v>720</v>
      </c>
    </row>
    <row r="158" spans="1:3" ht="14.25" x14ac:dyDescent="0.2">
      <c r="A158" s="201" t="s">
        <v>167</v>
      </c>
      <c r="B158" s="200">
        <v>6.9</v>
      </c>
      <c r="C158" s="194" t="s">
        <v>722</v>
      </c>
    </row>
    <row r="159" spans="1:3" ht="14.25" x14ac:dyDescent="0.2">
      <c r="A159" s="201" t="s">
        <v>168</v>
      </c>
      <c r="B159" s="200">
        <v>12.8</v>
      </c>
      <c r="C159" s="194" t="s">
        <v>721</v>
      </c>
    </row>
    <row r="160" spans="1:3" ht="14.25" x14ac:dyDescent="0.2">
      <c r="A160" s="201" t="s">
        <v>169</v>
      </c>
      <c r="B160" s="200">
        <v>8.3000000000000007</v>
      </c>
      <c r="C160" s="194" t="s">
        <v>722</v>
      </c>
    </row>
    <row r="161" spans="1:3" ht="14.25" x14ac:dyDescent="0.2">
      <c r="A161" s="201" t="s">
        <v>170</v>
      </c>
      <c r="B161" s="200">
        <v>27.2</v>
      </c>
      <c r="C161" s="194" t="s">
        <v>719</v>
      </c>
    </row>
    <row r="162" spans="1:3" ht="14.25" x14ac:dyDescent="0.2">
      <c r="A162" s="201" t="s">
        <v>171</v>
      </c>
      <c r="B162" s="200">
        <v>9.5</v>
      </c>
      <c r="C162" s="194" t="s">
        <v>719</v>
      </c>
    </row>
    <row r="163" spans="1:3" ht="14.25" x14ac:dyDescent="0.2">
      <c r="A163" s="201" t="s">
        <v>172</v>
      </c>
      <c r="B163" s="200">
        <v>18.3</v>
      </c>
      <c r="C163" s="194" t="s">
        <v>719</v>
      </c>
    </row>
    <row r="164" spans="1:3" ht="14.25" x14ac:dyDescent="0.2">
      <c r="A164" s="201" t="s">
        <v>173</v>
      </c>
      <c r="B164" s="200">
        <v>7</v>
      </c>
      <c r="C164" s="194" t="s">
        <v>722</v>
      </c>
    </row>
    <row r="165" spans="1:3" ht="14.25" x14ac:dyDescent="0.2">
      <c r="A165" s="201" t="s">
        <v>174</v>
      </c>
      <c r="B165" s="200">
        <v>22.4</v>
      </c>
      <c r="C165" s="194" t="s">
        <v>719</v>
      </c>
    </row>
    <row r="166" spans="1:3" ht="14.25" x14ac:dyDescent="0.2">
      <c r="A166" s="201" t="s">
        <v>175</v>
      </c>
      <c r="B166" s="200">
        <v>82.6</v>
      </c>
      <c r="C166" s="194" t="s">
        <v>722</v>
      </c>
    </row>
    <row r="167" spans="1:3" ht="14.25" x14ac:dyDescent="0.2">
      <c r="A167" s="201" t="s">
        <v>176</v>
      </c>
      <c r="B167" s="200">
        <v>12.2</v>
      </c>
      <c r="C167" s="194" t="s">
        <v>720</v>
      </c>
    </row>
    <row r="168" spans="1:3" ht="14.25" x14ac:dyDescent="0.2">
      <c r="A168" s="201" t="s">
        <v>177</v>
      </c>
      <c r="B168" s="200">
        <v>15.9</v>
      </c>
      <c r="C168" s="194" t="s">
        <v>720</v>
      </c>
    </row>
    <row r="169" spans="1:3" ht="14.25" x14ac:dyDescent="0.2">
      <c r="A169" s="201" t="s">
        <v>178</v>
      </c>
      <c r="B169" s="200">
        <v>10.5</v>
      </c>
      <c r="C169" s="194" t="s">
        <v>722</v>
      </c>
    </row>
    <row r="170" spans="1:3" ht="14.25" x14ac:dyDescent="0.2">
      <c r="A170" s="201" t="s">
        <v>790</v>
      </c>
      <c r="B170" s="200">
        <v>35.700000000000003</v>
      </c>
      <c r="C170" s="194" t="s">
        <v>720</v>
      </c>
    </row>
    <row r="171" spans="1:3" ht="14.25" x14ac:dyDescent="0.2">
      <c r="A171" s="201" t="s">
        <v>179</v>
      </c>
      <c r="B171" s="200">
        <v>58.3</v>
      </c>
      <c r="C171" s="194" t="s">
        <v>721</v>
      </c>
    </row>
    <row r="172" spans="1:3" ht="14.25" x14ac:dyDescent="0.2">
      <c r="A172" s="201" t="s">
        <v>180</v>
      </c>
      <c r="B172" s="200">
        <v>10.6</v>
      </c>
      <c r="C172" s="194" t="s">
        <v>719</v>
      </c>
    </row>
    <row r="173" spans="1:3" ht="14.25" x14ac:dyDescent="0.2">
      <c r="A173" s="201" t="s">
        <v>181</v>
      </c>
      <c r="B173" s="200">
        <v>11</v>
      </c>
      <c r="C173" s="194" t="s">
        <v>719</v>
      </c>
    </row>
    <row r="174" spans="1:3" ht="14.25" x14ac:dyDescent="0.2">
      <c r="A174" s="201" t="s">
        <v>182</v>
      </c>
      <c r="B174" s="200">
        <v>19.8</v>
      </c>
      <c r="C174" s="194" t="s">
        <v>721</v>
      </c>
    </row>
    <row r="175" spans="1:3" ht="14.25" x14ac:dyDescent="0.2">
      <c r="A175" s="201" t="s">
        <v>183</v>
      </c>
      <c r="B175" s="200">
        <v>10.9</v>
      </c>
      <c r="C175" s="194" t="s">
        <v>719</v>
      </c>
    </row>
    <row r="176" spans="1:3" ht="14.25" x14ac:dyDescent="0.2">
      <c r="A176" s="201" t="s">
        <v>184</v>
      </c>
      <c r="B176" s="200">
        <v>11.5</v>
      </c>
      <c r="C176" s="194" t="s">
        <v>719</v>
      </c>
    </row>
    <row r="177" spans="1:3" ht="14.25" x14ac:dyDescent="0.2">
      <c r="A177" s="201" t="s">
        <v>185</v>
      </c>
      <c r="B177" s="200">
        <v>9.8000000000000007</v>
      </c>
      <c r="C177" s="194" t="s">
        <v>721</v>
      </c>
    </row>
    <row r="178" spans="1:3" ht="14.25" x14ac:dyDescent="0.2">
      <c r="A178" s="201" t="s">
        <v>810</v>
      </c>
      <c r="B178" s="200">
        <v>13.3</v>
      </c>
      <c r="C178" s="194" t="s">
        <v>719</v>
      </c>
    </row>
    <row r="179" spans="1:3" ht="14.25" x14ac:dyDescent="0.2">
      <c r="A179" s="201" t="s">
        <v>186</v>
      </c>
      <c r="B179" s="200">
        <v>9.8000000000000007</v>
      </c>
      <c r="C179" s="194" t="s">
        <v>719</v>
      </c>
    </row>
    <row r="180" spans="1:3" ht="14.25" x14ac:dyDescent="0.2">
      <c r="A180" s="201" t="s">
        <v>187</v>
      </c>
      <c r="B180" s="200">
        <v>14.1</v>
      </c>
      <c r="C180" s="194" t="s">
        <v>719</v>
      </c>
    </row>
    <row r="181" spans="1:3" ht="14.25" x14ac:dyDescent="0.2">
      <c r="A181" s="201" t="s">
        <v>188</v>
      </c>
      <c r="B181" s="200">
        <v>12.4</v>
      </c>
      <c r="C181" s="194" t="s">
        <v>719</v>
      </c>
    </row>
    <row r="182" spans="1:3" ht="14.25" x14ac:dyDescent="0.2">
      <c r="A182" s="201" t="s">
        <v>189</v>
      </c>
      <c r="B182" s="200">
        <v>12.1</v>
      </c>
      <c r="C182" s="194" t="s">
        <v>719</v>
      </c>
    </row>
    <row r="183" spans="1:3" ht="14.25" x14ac:dyDescent="0.2">
      <c r="A183" s="201" t="s">
        <v>190</v>
      </c>
      <c r="B183" s="200">
        <v>20.9</v>
      </c>
      <c r="C183" s="194" t="s">
        <v>719</v>
      </c>
    </row>
    <row r="184" spans="1:3" ht="14.25" x14ac:dyDescent="0.2">
      <c r="A184" s="201" t="s">
        <v>191</v>
      </c>
      <c r="B184" s="200">
        <v>21.7</v>
      </c>
      <c r="C184" s="194" t="s">
        <v>720</v>
      </c>
    </row>
    <row r="185" spans="1:3" ht="14.25" x14ac:dyDescent="0.2">
      <c r="A185" s="201" t="s">
        <v>192</v>
      </c>
      <c r="B185" s="200">
        <v>9.5</v>
      </c>
      <c r="C185" s="194" t="s">
        <v>719</v>
      </c>
    </row>
    <row r="186" spans="1:3" ht="14.25" x14ac:dyDescent="0.2">
      <c r="A186" s="201" t="s">
        <v>193</v>
      </c>
      <c r="B186" s="200">
        <v>10.9</v>
      </c>
      <c r="C186" s="194" t="s">
        <v>719</v>
      </c>
    </row>
    <row r="187" spans="1:3" ht="14.25" x14ac:dyDescent="0.2">
      <c r="A187" s="201" t="s">
        <v>194</v>
      </c>
      <c r="B187" s="200">
        <v>9.1999999999999993</v>
      </c>
      <c r="C187" s="194" t="s">
        <v>719</v>
      </c>
    </row>
    <row r="188" spans="1:3" ht="14.25" x14ac:dyDescent="0.2">
      <c r="A188" s="201" t="s">
        <v>811</v>
      </c>
      <c r="B188" s="200">
        <v>5.2</v>
      </c>
      <c r="C188" s="194" t="s">
        <v>722</v>
      </c>
    </row>
    <row r="189" spans="1:3" ht="14.25" x14ac:dyDescent="0.2">
      <c r="A189" s="201" t="s">
        <v>195</v>
      </c>
      <c r="B189" s="200">
        <v>16.600000000000001</v>
      </c>
      <c r="C189" s="194" t="s">
        <v>719</v>
      </c>
    </row>
    <row r="190" spans="1:3" ht="14.25" x14ac:dyDescent="0.2">
      <c r="A190" s="201" t="s">
        <v>196</v>
      </c>
      <c r="B190" s="200">
        <v>30.6</v>
      </c>
      <c r="C190" s="194" t="s">
        <v>721</v>
      </c>
    </row>
    <row r="191" spans="1:3" ht="14.25" x14ac:dyDescent="0.2">
      <c r="A191" s="201" t="s">
        <v>197</v>
      </c>
      <c r="B191" s="200">
        <v>40.6</v>
      </c>
      <c r="C191" s="194" t="s">
        <v>720</v>
      </c>
    </row>
    <row r="192" spans="1:3" ht="14.25" x14ac:dyDescent="0.2">
      <c r="A192" s="201" t="s">
        <v>198</v>
      </c>
      <c r="B192" s="200">
        <v>13.4</v>
      </c>
      <c r="C192" s="194" t="s">
        <v>719</v>
      </c>
    </row>
    <row r="193" spans="1:3" ht="14.25" x14ac:dyDescent="0.2">
      <c r="A193" s="201" t="s">
        <v>199</v>
      </c>
      <c r="B193" s="200">
        <v>23.5</v>
      </c>
      <c r="C193" s="194" t="s">
        <v>719</v>
      </c>
    </row>
    <row r="194" spans="1:3" ht="14.25" x14ac:dyDescent="0.2">
      <c r="A194" s="201" t="s">
        <v>200</v>
      </c>
      <c r="B194" s="200">
        <v>21.6</v>
      </c>
      <c r="C194" s="194" t="s">
        <v>719</v>
      </c>
    </row>
    <row r="195" spans="1:3" ht="14.25" x14ac:dyDescent="0.2">
      <c r="A195" s="201" t="s">
        <v>201</v>
      </c>
      <c r="B195" s="200">
        <v>11.9</v>
      </c>
      <c r="C195" s="194" t="s">
        <v>721</v>
      </c>
    </row>
    <row r="196" spans="1:3" ht="14.25" x14ac:dyDescent="0.2">
      <c r="A196" s="201" t="s">
        <v>202</v>
      </c>
      <c r="B196" s="200">
        <v>10.5</v>
      </c>
      <c r="C196" s="194" t="s">
        <v>721</v>
      </c>
    </row>
    <row r="197" spans="1:3" ht="14.25" x14ac:dyDescent="0.2">
      <c r="A197" s="201" t="s">
        <v>203</v>
      </c>
      <c r="B197" s="200">
        <v>13.6</v>
      </c>
      <c r="C197" s="194" t="s">
        <v>719</v>
      </c>
    </row>
    <row r="198" spans="1:3" ht="14.25" x14ac:dyDescent="0.2">
      <c r="A198" s="201" t="s">
        <v>204</v>
      </c>
      <c r="B198" s="200">
        <v>13.4</v>
      </c>
      <c r="C198" s="194" t="s">
        <v>719</v>
      </c>
    </row>
    <row r="199" spans="1:3" ht="14.25" x14ac:dyDescent="0.2">
      <c r="A199" s="201" t="s">
        <v>205</v>
      </c>
      <c r="B199" s="200">
        <v>8.9</v>
      </c>
      <c r="C199" s="194" t="s">
        <v>719</v>
      </c>
    </row>
    <row r="200" spans="1:3" ht="14.25" x14ac:dyDescent="0.2">
      <c r="A200" s="201" t="s">
        <v>206</v>
      </c>
      <c r="B200" s="200">
        <v>8.3000000000000007</v>
      </c>
      <c r="C200" s="194" t="s">
        <v>720</v>
      </c>
    </row>
    <row r="201" spans="1:3" ht="14.25" x14ac:dyDescent="0.2">
      <c r="A201" s="201" t="s">
        <v>812</v>
      </c>
      <c r="B201" s="200">
        <v>11.5</v>
      </c>
      <c r="C201" s="194" t="s">
        <v>719</v>
      </c>
    </row>
    <row r="202" spans="1:3" ht="14.25" x14ac:dyDescent="0.2">
      <c r="A202" s="201" t="s">
        <v>207</v>
      </c>
      <c r="B202" s="200">
        <v>10.1</v>
      </c>
      <c r="C202" s="194" t="s">
        <v>722</v>
      </c>
    </row>
    <row r="203" spans="1:3" ht="14.25" x14ac:dyDescent="0.2">
      <c r="A203" s="201" t="s">
        <v>208</v>
      </c>
      <c r="B203" s="200">
        <v>11.2</v>
      </c>
      <c r="C203" s="194" t="s">
        <v>722</v>
      </c>
    </row>
    <row r="204" spans="1:3" ht="14.25" x14ac:dyDescent="0.2">
      <c r="A204" s="201" t="s">
        <v>209</v>
      </c>
      <c r="B204" s="200">
        <v>44.6</v>
      </c>
      <c r="C204" s="194" t="s">
        <v>722</v>
      </c>
    </row>
    <row r="205" spans="1:3" ht="14.25" x14ac:dyDescent="0.2">
      <c r="A205" s="201" t="s">
        <v>210</v>
      </c>
      <c r="B205" s="200">
        <v>7.9</v>
      </c>
      <c r="C205" s="194" t="s">
        <v>722</v>
      </c>
    </row>
    <row r="206" spans="1:3" ht="14.25" x14ac:dyDescent="0.2">
      <c r="A206" s="201" t="s">
        <v>211</v>
      </c>
      <c r="B206" s="200">
        <v>15.5</v>
      </c>
      <c r="C206" s="194" t="s">
        <v>721</v>
      </c>
    </row>
    <row r="207" spans="1:3" ht="14.25" x14ac:dyDescent="0.2">
      <c r="A207" s="201" t="s">
        <v>212</v>
      </c>
      <c r="B207" s="200">
        <v>11</v>
      </c>
      <c r="C207" s="194" t="s">
        <v>722</v>
      </c>
    </row>
    <row r="208" spans="1:3" ht="14.25" x14ac:dyDescent="0.2">
      <c r="A208" s="201" t="s">
        <v>813</v>
      </c>
      <c r="B208" s="200">
        <v>11.1</v>
      </c>
      <c r="C208" s="194" t="s">
        <v>719</v>
      </c>
    </row>
    <row r="209" spans="1:3" ht="14.25" x14ac:dyDescent="0.2">
      <c r="A209" s="201" t="s">
        <v>213</v>
      </c>
      <c r="B209" s="200">
        <v>14.7</v>
      </c>
      <c r="C209" s="194" t="s">
        <v>720</v>
      </c>
    </row>
    <row r="210" spans="1:3" ht="14.25" x14ac:dyDescent="0.2">
      <c r="A210" s="201" t="s">
        <v>214</v>
      </c>
      <c r="B210" s="200">
        <v>10.9</v>
      </c>
      <c r="C210" s="194" t="s">
        <v>721</v>
      </c>
    </row>
    <row r="211" spans="1:3" ht="14.25" x14ac:dyDescent="0.2">
      <c r="A211" s="201" t="s">
        <v>215</v>
      </c>
      <c r="B211" s="200">
        <v>27.9</v>
      </c>
      <c r="C211" s="194" t="s">
        <v>720</v>
      </c>
    </row>
    <row r="212" spans="1:3" ht="14.25" x14ac:dyDescent="0.2">
      <c r="A212" s="201" t="s">
        <v>216</v>
      </c>
      <c r="B212" s="200">
        <v>33</v>
      </c>
      <c r="C212" s="194" t="s">
        <v>720</v>
      </c>
    </row>
    <row r="213" spans="1:3" ht="14.25" x14ac:dyDescent="0.2">
      <c r="A213" s="201" t="s">
        <v>217</v>
      </c>
      <c r="B213" s="200">
        <v>23.4</v>
      </c>
      <c r="C213" s="194" t="s">
        <v>720</v>
      </c>
    </row>
    <row r="214" spans="1:3" ht="14.25" x14ac:dyDescent="0.2">
      <c r="A214" s="201" t="s">
        <v>218</v>
      </c>
      <c r="B214" s="200">
        <v>6.6</v>
      </c>
      <c r="C214" s="194" t="s">
        <v>722</v>
      </c>
    </row>
    <row r="215" spans="1:3" ht="14.25" x14ac:dyDescent="0.2">
      <c r="A215" s="201" t="s">
        <v>219</v>
      </c>
      <c r="B215" s="200">
        <v>58.2</v>
      </c>
      <c r="C215" s="194" t="s">
        <v>722</v>
      </c>
    </row>
    <row r="216" spans="1:3" ht="14.25" x14ac:dyDescent="0.2">
      <c r="A216" s="201" t="s">
        <v>220</v>
      </c>
      <c r="B216" s="200">
        <v>38.200000000000003</v>
      </c>
      <c r="C216" s="194" t="s">
        <v>721</v>
      </c>
    </row>
    <row r="217" spans="1:3" ht="14.25" x14ac:dyDescent="0.2">
      <c r="A217" s="201" t="s">
        <v>221</v>
      </c>
      <c r="B217" s="200">
        <v>13.1</v>
      </c>
      <c r="C217" s="194" t="s">
        <v>719</v>
      </c>
    </row>
    <row r="218" spans="1:3" ht="14.25" x14ac:dyDescent="0.2">
      <c r="A218" s="201" t="s">
        <v>222</v>
      </c>
      <c r="B218" s="200">
        <v>11.2</v>
      </c>
      <c r="C218" s="194" t="s">
        <v>721</v>
      </c>
    </row>
    <row r="219" spans="1:3" ht="14.25" x14ac:dyDescent="0.2">
      <c r="A219" s="201" t="s">
        <v>223</v>
      </c>
      <c r="B219" s="200">
        <v>6.5</v>
      </c>
      <c r="C219" s="194" t="s">
        <v>721</v>
      </c>
    </row>
    <row r="220" spans="1:3" ht="14.25" x14ac:dyDescent="0.2">
      <c r="A220" s="201" t="s">
        <v>224</v>
      </c>
      <c r="B220" s="200">
        <v>14.6</v>
      </c>
      <c r="C220" s="194" t="s">
        <v>721</v>
      </c>
    </row>
    <row r="221" spans="1:3" ht="14.25" x14ac:dyDescent="0.2">
      <c r="A221" s="201" t="s">
        <v>225</v>
      </c>
      <c r="B221" s="200">
        <v>4.5</v>
      </c>
      <c r="C221" s="194" t="s">
        <v>720</v>
      </c>
    </row>
    <row r="222" spans="1:3" ht="14.25" x14ac:dyDescent="0.2">
      <c r="A222" s="201" t="s">
        <v>226</v>
      </c>
      <c r="B222" s="200">
        <v>13.6</v>
      </c>
      <c r="C222" s="194" t="s">
        <v>719</v>
      </c>
    </row>
    <row r="223" spans="1:3" ht="14.25" x14ac:dyDescent="0.2">
      <c r="A223" s="201" t="s">
        <v>227</v>
      </c>
      <c r="B223" s="200">
        <v>12.3</v>
      </c>
      <c r="C223" s="194" t="s">
        <v>719</v>
      </c>
    </row>
    <row r="224" spans="1:3" ht="14.25" x14ac:dyDescent="0.2">
      <c r="A224" s="201" t="s">
        <v>228</v>
      </c>
      <c r="B224" s="200">
        <v>18.7</v>
      </c>
      <c r="C224" s="194" t="s">
        <v>722</v>
      </c>
    </row>
    <row r="225" spans="1:3" ht="14.25" x14ac:dyDescent="0.2">
      <c r="A225" s="201" t="s">
        <v>229</v>
      </c>
      <c r="B225" s="200">
        <v>18.3</v>
      </c>
      <c r="C225" s="194" t="s">
        <v>720</v>
      </c>
    </row>
    <row r="226" spans="1:3" ht="14.25" x14ac:dyDescent="0.2">
      <c r="A226" s="201" t="s">
        <v>230</v>
      </c>
      <c r="B226" s="200">
        <v>13.9</v>
      </c>
      <c r="C226" s="194" t="s">
        <v>721</v>
      </c>
    </row>
    <row r="227" spans="1:3" ht="14.25" x14ac:dyDescent="0.2">
      <c r="A227" s="201" t="s">
        <v>231</v>
      </c>
      <c r="B227" s="200">
        <v>6.5</v>
      </c>
      <c r="C227" s="194" t="s">
        <v>722</v>
      </c>
    </row>
    <row r="228" spans="1:3" ht="14.25" x14ac:dyDescent="0.2">
      <c r="A228" s="201" t="s">
        <v>232</v>
      </c>
      <c r="B228" s="200">
        <v>11.9</v>
      </c>
      <c r="C228" s="194" t="s">
        <v>722</v>
      </c>
    </row>
    <row r="229" spans="1:3" ht="14.25" x14ac:dyDescent="0.2">
      <c r="A229" s="201" t="s">
        <v>233</v>
      </c>
      <c r="B229" s="200">
        <v>62.1</v>
      </c>
      <c r="C229" s="194" t="s">
        <v>722</v>
      </c>
    </row>
    <row r="230" spans="1:3" ht="14.25" x14ac:dyDescent="0.2">
      <c r="A230" s="201" t="s">
        <v>234</v>
      </c>
      <c r="B230" s="200">
        <v>14.7</v>
      </c>
      <c r="C230" s="194" t="s">
        <v>722</v>
      </c>
    </row>
    <row r="231" spans="1:3" ht="14.25" x14ac:dyDescent="0.2">
      <c r="A231" s="201" t="s">
        <v>235</v>
      </c>
      <c r="B231" s="200">
        <v>8.9</v>
      </c>
      <c r="C231" s="194" t="s">
        <v>722</v>
      </c>
    </row>
    <row r="232" spans="1:3" ht="14.25" x14ac:dyDescent="0.2">
      <c r="A232" s="201" t="s">
        <v>236</v>
      </c>
      <c r="B232" s="200">
        <v>6.1</v>
      </c>
      <c r="C232" s="194" t="s">
        <v>720</v>
      </c>
    </row>
    <row r="233" spans="1:3" ht="14.25" x14ac:dyDescent="0.2">
      <c r="A233" s="201" t="s">
        <v>237</v>
      </c>
      <c r="B233" s="200">
        <v>17.8</v>
      </c>
      <c r="C233" s="194" t="s">
        <v>721</v>
      </c>
    </row>
    <row r="234" spans="1:3" ht="14.25" x14ac:dyDescent="0.2">
      <c r="A234" s="201" t="s">
        <v>238</v>
      </c>
      <c r="B234" s="200">
        <v>32.1</v>
      </c>
      <c r="C234" s="194" t="s">
        <v>720</v>
      </c>
    </row>
    <row r="235" spans="1:3" ht="14.25" x14ac:dyDescent="0.2">
      <c r="A235" s="201" t="s">
        <v>239</v>
      </c>
      <c r="B235" s="200">
        <v>86.8</v>
      </c>
      <c r="C235" s="194" t="s">
        <v>722</v>
      </c>
    </row>
    <row r="236" spans="1:3" ht="14.25" x14ac:dyDescent="0.2">
      <c r="A236" s="201" t="s">
        <v>240</v>
      </c>
      <c r="B236" s="200">
        <v>70.7</v>
      </c>
      <c r="C236" s="194" t="s">
        <v>722</v>
      </c>
    </row>
    <row r="237" spans="1:3" ht="14.25" x14ac:dyDescent="0.2">
      <c r="A237" s="201" t="s">
        <v>241</v>
      </c>
      <c r="B237" s="200">
        <v>6.1</v>
      </c>
      <c r="C237" s="194" t="s">
        <v>721</v>
      </c>
    </row>
    <row r="238" spans="1:3" ht="14.25" x14ac:dyDescent="0.2">
      <c r="A238" s="201" t="s">
        <v>242</v>
      </c>
      <c r="B238" s="200">
        <v>94.1</v>
      </c>
      <c r="C238" s="194" t="s">
        <v>722</v>
      </c>
    </row>
    <row r="239" spans="1:3" ht="14.25" x14ac:dyDescent="0.2">
      <c r="A239" s="201" t="s">
        <v>243</v>
      </c>
      <c r="B239" s="200">
        <v>14.5</v>
      </c>
      <c r="C239" s="194" t="s">
        <v>720</v>
      </c>
    </row>
    <row r="240" spans="1:3" ht="14.25" x14ac:dyDescent="0.2">
      <c r="A240" s="201" t="s">
        <v>244</v>
      </c>
      <c r="B240" s="200">
        <v>14.8</v>
      </c>
      <c r="C240" s="194" t="s">
        <v>719</v>
      </c>
    </row>
    <row r="241" spans="1:3" ht="14.25" x14ac:dyDescent="0.2">
      <c r="A241" s="201" t="s">
        <v>245</v>
      </c>
      <c r="B241" s="200">
        <v>9.5</v>
      </c>
      <c r="C241" s="194" t="s">
        <v>722</v>
      </c>
    </row>
    <row r="242" spans="1:3" ht="14.25" x14ac:dyDescent="0.2">
      <c r="A242" s="201" t="s">
        <v>246</v>
      </c>
      <c r="B242" s="200">
        <v>12.5</v>
      </c>
      <c r="C242" s="194" t="s">
        <v>719</v>
      </c>
    </row>
    <row r="243" spans="1:3" ht="14.25" x14ac:dyDescent="0.2">
      <c r="A243" s="201" t="s">
        <v>247</v>
      </c>
      <c r="B243" s="200">
        <v>13.6</v>
      </c>
      <c r="C243" s="194" t="s">
        <v>722</v>
      </c>
    </row>
    <row r="244" spans="1:3" ht="14.25" x14ac:dyDescent="0.2">
      <c r="A244" s="201" t="s">
        <v>248</v>
      </c>
      <c r="B244" s="200">
        <v>37.9</v>
      </c>
      <c r="C244" s="194" t="s">
        <v>720</v>
      </c>
    </row>
    <row r="245" spans="1:3" ht="14.25" x14ac:dyDescent="0.2">
      <c r="A245" s="201" t="s">
        <v>249</v>
      </c>
      <c r="B245" s="200">
        <v>22.8</v>
      </c>
      <c r="C245" s="194" t="s">
        <v>721</v>
      </c>
    </row>
    <row r="246" spans="1:3" ht="14.25" x14ac:dyDescent="0.2">
      <c r="A246" s="201" t="s">
        <v>250</v>
      </c>
      <c r="B246" s="200">
        <v>12.7</v>
      </c>
      <c r="C246" s="194" t="s">
        <v>722</v>
      </c>
    </row>
    <row r="247" spans="1:3" ht="14.25" x14ac:dyDescent="0.2">
      <c r="A247" s="201" t="s">
        <v>251</v>
      </c>
      <c r="B247" s="200">
        <v>90.9</v>
      </c>
      <c r="C247" s="194" t="s">
        <v>722</v>
      </c>
    </row>
    <row r="248" spans="1:3" ht="14.25" x14ac:dyDescent="0.2">
      <c r="A248" s="201" t="s">
        <v>805</v>
      </c>
      <c r="B248" s="200">
        <v>8</v>
      </c>
      <c r="C248" s="194" t="s">
        <v>722</v>
      </c>
    </row>
    <row r="249" spans="1:3" ht="14.25" x14ac:dyDescent="0.2">
      <c r="A249" s="201" t="s">
        <v>252</v>
      </c>
      <c r="B249" s="200">
        <v>13</v>
      </c>
      <c r="C249" s="194" t="s">
        <v>720</v>
      </c>
    </row>
    <row r="250" spans="1:3" ht="14.25" x14ac:dyDescent="0.2">
      <c r="A250" s="201" t="s">
        <v>253</v>
      </c>
      <c r="B250" s="200">
        <v>15</v>
      </c>
      <c r="C250" s="194" t="s">
        <v>721</v>
      </c>
    </row>
    <row r="251" spans="1:3" ht="14.25" x14ac:dyDescent="0.2">
      <c r="A251" s="201" t="s">
        <v>254</v>
      </c>
      <c r="B251" s="200">
        <v>8.3000000000000007</v>
      </c>
      <c r="C251" s="194" t="s">
        <v>722</v>
      </c>
    </row>
    <row r="252" spans="1:3" ht="14.25" x14ac:dyDescent="0.2">
      <c r="A252" s="201" t="s">
        <v>255</v>
      </c>
      <c r="B252" s="200">
        <v>20.6</v>
      </c>
      <c r="C252" s="194" t="s">
        <v>722</v>
      </c>
    </row>
    <row r="253" spans="1:3" ht="14.25" x14ac:dyDescent="0.2">
      <c r="A253" s="201" t="s">
        <v>256</v>
      </c>
      <c r="B253" s="200">
        <v>13.4</v>
      </c>
      <c r="C253" s="194" t="s">
        <v>721</v>
      </c>
    </row>
    <row r="254" spans="1:3" ht="14.25" x14ac:dyDescent="0.2">
      <c r="A254" s="201" t="s">
        <v>257</v>
      </c>
      <c r="B254" s="200">
        <v>10.7</v>
      </c>
      <c r="C254" s="194" t="s">
        <v>719</v>
      </c>
    </row>
    <row r="255" spans="1:3" ht="14.25" x14ac:dyDescent="0.2">
      <c r="A255" s="201" t="s">
        <v>258</v>
      </c>
      <c r="B255" s="200">
        <v>10.9</v>
      </c>
      <c r="C255" s="194" t="s">
        <v>722</v>
      </c>
    </row>
    <row r="256" spans="1:3" ht="14.25" x14ac:dyDescent="0.2">
      <c r="A256" s="201" t="s">
        <v>259</v>
      </c>
      <c r="B256" s="200">
        <v>85.9</v>
      </c>
      <c r="C256" s="194" t="s">
        <v>722</v>
      </c>
    </row>
    <row r="257" spans="1:3" ht="14.25" x14ac:dyDescent="0.2">
      <c r="A257" s="201" t="s">
        <v>814</v>
      </c>
      <c r="B257" s="200">
        <v>52.2</v>
      </c>
      <c r="C257" s="194" t="s">
        <v>719</v>
      </c>
    </row>
    <row r="258" spans="1:3" ht="14.25" x14ac:dyDescent="0.2">
      <c r="A258" s="201" t="s">
        <v>260</v>
      </c>
      <c r="B258" s="200">
        <v>53.2</v>
      </c>
      <c r="C258" s="194" t="s">
        <v>721</v>
      </c>
    </row>
    <row r="259" spans="1:3" ht="14.25" x14ac:dyDescent="0.2">
      <c r="A259" s="201" t="s">
        <v>261</v>
      </c>
      <c r="B259" s="200">
        <v>22.8</v>
      </c>
      <c r="C259" s="194" t="s">
        <v>720</v>
      </c>
    </row>
    <row r="260" spans="1:3" ht="14.25" x14ac:dyDescent="0.2">
      <c r="A260" s="201" t="s">
        <v>262</v>
      </c>
      <c r="B260" s="200">
        <v>21</v>
      </c>
      <c r="C260" s="194" t="s">
        <v>721</v>
      </c>
    </row>
    <row r="261" spans="1:3" ht="14.25" x14ac:dyDescent="0.2">
      <c r="A261" s="201" t="s">
        <v>263</v>
      </c>
      <c r="B261" s="200">
        <v>38.200000000000003</v>
      </c>
      <c r="C261" s="194" t="s">
        <v>721</v>
      </c>
    </row>
    <row r="262" spans="1:3" ht="14.25" x14ac:dyDescent="0.2">
      <c r="A262" s="201" t="s">
        <v>264</v>
      </c>
      <c r="B262" s="200">
        <v>18.5</v>
      </c>
      <c r="C262" s="194" t="s">
        <v>721</v>
      </c>
    </row>
    <row r="263" spans="1:3" ht="14.25" x14ac:dyDescent="0.2">
      <c r="A263" s="201" t="s">
        <v>265</v>
      </c>
      <c r="B263" s="200">
        <v>46.2</v>
      </c>
      <c r="C263" s="194" t="s">
        <v>722</v>
      </c>
    </row>
    <row r="264" spans="1:3" ht="14.25" x14ac:dyDescent="0.2">
      <c r="A264" s="201" t="s">
        <v>266</v>
      </c>
      <c r="B264" s="200">
        <v>10.199999999999999</v>
      </c>
      <c r="C264" s="194" t="s">
        <v>722</v>
      </c>
    </row>
    <row r="265" spans="1:3" ht="14.25" x14ac:dyDescent="0.2">
      <c r="A265" s="201" t="s">
        <v>267</v>
      </c>
      <c r="B265" s="200">
        <v>17.899999999999999</v>
      </c>
      <c r="C265" s="194" t="s">
        <v>719</v>
      </c>
    </row>
    <row r="266" spans="1:3" ht="14.25" x14ac:dyDescent="0.2">
      <c r="A266" s="201" t="s">
        <v>268</v>
      </c>
      <c r="B266" s="200">
        <v>5</v>
      </c>
      <c r="C266" s="194" t="s">
        <v>721</v>
      </c>
    </row>
    <row r="267" spans="1:3" ht="14.25" x14ac:dyDescent="0.2">
      <c r="A267" s="201" t="s">
        <v>269</v>
      </c>
      <c r="B267" s="200">
        <v>7.2</v>
      </c>
      <c r="C267" s="194" t="s">
        <v>720</v>
      </c>
    </row>
    <row r="268" spans="1:3" ht="14.25" x14ac:dyDescent="0.2">
      <c r="A268" s="201" t="s">
        <v>270</v>
      </c>
      <c r="B268" s="200">
        <v>12.8</v>
      </c>
      <c r="C268" s="194" t="s">
        <v>720</v>
      </c>
    </row>
    <row r="269" spans="1:3" ht="14.25" x14ac:dyDescent="0.2">
      <c r="A269" s="201" t="s">
        <v>271</v>
      </c>
      <c r="B269" s="200">
        <v>21.9</v>
      </c>
      <c r="C269" s="194" t="s">
        <v>722</v>
      </c>
    </row>
    <row r="270" spans="1:3" ht="14.25" x14ac:dyDescent="0.2">
      <c r="A270" s="201" t="s">
        <v>272</v>
      </c>
      <c r="B270" s="200">
        <v>76.2</v>
      </c>
      <c r="C270" s="194" t="s">
        <v>722</v>
      </c>
    </row>
    <row r="271" spans="1:3" ht="14.25" x14ac:dyDescent="0.2">
      <c r="A271" s="201" t="s">
        <v>273</v>
      </c>
      <c r="B271" s="200">
        <v>21.6</v>
      </c>
      <c r="C271" s="194" t="s">
        <v>720</v>
      </c>
    </row>
    <row r="272" spans="1:3" ht="14.25" x14ac:dyDescent="0.2">
      <c r="A272" s="201" t="s">
        <v>274</v>
      </c>
      <c r="B272" s="200">
        <v>16.5</v>
      </c>
      <c r="C272" s="194" t="s">
        <v>720</v>
      </c>
    </row>
    <row r="273" spans="1:3" ht="14.25" x14ac:dyDescent="0.2">
      <c r="A273" s="201" t="s">
        <v>275</v>
      </c>
      <c r="B273" s="200">
        <v>23</v>
      </c>
      <c r="C273" s="194" t="s">
        <v>720</v>
      </c>
    </row>
    <row r="274" spans="1:3" ht="14.25" x14ac:dyDescent="0.2">
      <c r="A274" s="201" t="s">
        <v>276</v>
      </c>
      <c r="B274" s="200">
        <v>18.899999999999999</v>
      </c>
      <c r="C274" s="194" t="s">
        <v>721</v>
      </c>
    </row>
    <row r="275" spans="1:3" ht="14.25" x14ac:dyDescent="0.2">
      <c r="A275" s="201" t="s">
        <v>277</v>
      </c>
      <c r="B275" s="200">
        <v>15.7</v>
      </c>
      <c r="C275" s="194" t="s">
        <v>721</v>
      </c>
    </row>
    <row r="276" spans="1:3" ht="14.25" x14ac:dyDescent="0.2">
      <c r="A276" s="201" t="s">
        <v>278</v>
      </c>
      <c r="B276" s="200">
        <v>25.8</v>
      </c>
      <c r="C276" s="194" t="s">
        <v>720</v>
      </c>
    </row>
    <row r="277" spans="1:3" ht="14.25" x14ac:dyDescent="0.2">
      <c r="A277" s="201" t="s">
        <v>279</v>
      </c>
      <c r="B277" s="200">
        <v>23.1</v>
      </c>
      <c r="C277" s="194" t="s">
        <v>720</v>
      </c>
    </row>
    <row r="278" spans="1:3" ht="14.25" x14ac:dyDescent="0.2">
      <c r="A278" s="201" t="s">
        <v>280</v>
      </c>
      <c r="B278" s="200">
        <v>10.7</v>
      </c>
      <c r="C278" s="194" t="s">
        <v>722</v>
      </c>
    </row>
    <row r="279" spans="1:3" ht="14.25" x14ac:dyDescent="0.2">
      <c r="A279" s="201" t="s">
        <v>281</v>
      </c>
      <c r="B279" s="200">
        <v>8.1</v>
      </c>
      <c r="C279" s="194" t="s">
        <v>722</v>
      </c>
    </row>
    <row r="280" spans="1:3" ht="14.25" x14ac:dyDescent="0.2">
      <c r="A280" s="201" t="s">
        <v>282</v>
      </c>
      <c r="B280" s="200">
        <v>5.9</v>
      </c>
      <c r="C280" s="194" t="s">
        <v>722</v>
      </c>
    </row>
    <row r="281" spans="1:3" ht="14.25" x14ac:dyDescent="0.2">
      <c r="A281" s="201" t="s">
        <v>283</v>
      </c>
      <c r="B281" s="200">
        <v>18.5</v>
      </c>
      <c r="C281" s="194" t="s">
        <v>720</v>
      </c>
    </row>
    <row r="282" spans="1:3" ht="14.25" x14ac:dyDescent="0.2">
      <c r="A282" s="201" t="s">
        <v>284</v>
      </c>
      <c r="B282" s="200">
        <v>11.3</v>
      </c>
      <c r="C282" s="194" t="s">
        <v>720</v>
      </c>
    </row>
    <row r="283" spans="1:3" ht="14.25" x14ac:dyDescent="0.2">
      <c r="A283" s="201" t="s">
        <v>285</v>
      </c>
      <c r="B283" s="200">
        <v>71</v>
      </c>
      <c r="C283" s="194" t="s">
        <v>722</v>
      </c>
    </row>
    <row r="284" spans="1:3" ht="14.25" x14ac:dyDescent="0.2">
      <c r="A284" s="201" t="s">
        <v>286</v>
      </c>
      <c r="B284" s="200">
        <v>15.5</v>
      </c>
      <c r="C284" s="194" t="s">
        <v>720</v>
      </c>
    </row>
    <row r="285" spans="1:3" ht="14.25" x14ac:dyDescent="0.2">
      <c r="A285" s="201" t="s">
        <v>287</v>
      </c>
      <c r="B285" s="200">
        <v>11.4</v>
      </c>
      <c r="C285" s="194" t="s">
        <v>722</v>
      </c>
    </row>
    <row r="286" spans="1:3" ht="14.25" x14ac:dyDescent="0.2">
      <c r="A286" s="201" t="s">
        <v>288</v>
      </c>
      <c r="B286" s="200">
        <v>27.4</v>
      </c>
      <c r="C286" s="194" t="s">
        <v>720</v>
      </c>
    </row>
    <row r="287" spans="1:3" ht="14.25" x14ac:dyDescent="0.2">
      <c r="A287" s="201" t="s">
        <v>289</v>
      </c>
      <c r="B287" s="200">
        <v>17.600000000000001</v>
      </c>
      <c r="C287" s="194" t="s">
        <v>721</v>
      </c>
    </row>
    <row r="288" spans="1:3" ht="14.25" x14ac:dyDescent="0.2">
      <c r="A288" s="201" t="s">
        <v>290</v>
      </c>
      <c r="B288" s="200">
        <v>12.2</v>
      </c>
      <c r="C288" s="194" t="s">
        <v>722</v>
      </c>
    </row>
    <row r="289" spans="1:7" ht="14.25" x14ac:dyDescent="0.2">
      <c r="A289" s="201" t="s">
        <v>291</v>
      </c>
      <c r="B289" s="200">
        <v>31.7</v>
      </c>
      <c r="C289" s="194" t="s">
        <v>720</v>
      </c>
    </row>
    <row r="290" spans="1:7" ht="14.25" x14ac:dyDescent="0.2">
      <c r="A290" s="201" t="s">
        <v>292</v>
      </c>
      <c r="B290" s="200">
        <v>7.9</v>
      </c>
      <c r="C290" s="194" t="s">
        <v>720</v>
      </c>
    </row>
    <row r="291" spans="1:7" ht="14.25" x14ac:dyDescent="0.2">
      <c r="A291" s="201" t="s">
        <v>293</v>
      </c>
      <c r="B291" s="200">
        <v>12.7</v>
      </c>
      <c r="C291" s="194" t="s">
        <v>720</v>
      </c>
    </row>
    <row r="292" spans="1:7" ht="14.25" x14ac:dyDescent="0.2">
      <c r="A292" s="201" t="s">
        <v>815</v>
      </c>
      <c r="B292" s="200">
        <v>33</v>
      </c>
      <c r="C292" s="194" t="s">
        <v>720</v>
      </c>
    </row>
    <row r="293" spans="1:7" ht="14.25" x14ac:dyDescent="0.2">
      <c r="A293" s="201" t="s">
        <v>294</v>
      </c>
      <c r="B293" s="200">
        <v>10.9</v>
      </c>
      <c r="C293" s="194" t="s">
        <v>719</v>
      </c>
    </row>
    <row r="294" spans="1:7" ht="14.25" x14ac:dyDescent="0.2">
      <c r="A294" s="201" t="s">
        <v>295</v>
      </c>
      <c r="B294" s="200">
        <v>10.3</v>
      </c>
      <c r="C294" s="194" t="s">
        <v>721</v>
      </c>
    </row>
    <row r="295" spans="1:7" ht="14.25" x14ac:dyDescent="0.2">
      <c r="A295" s="201" t="s">
        <v>296</v>
      </c>
      <c r="B295" s="200">
        <v>14.1</v>
      </c>
      <c r="C295" s="194" t="s">
        <v>721</v>
      </c>
    </row>
    <row r="296" spans="1:7" ht="14.25" x14ac:dyDescent="0.2">
      <c r="A296" s="201" t="s">
        <v>297</v>
      </c>
      <c r="B296" s="200">
        <v>15.9</v>
      </c>
      <c r="C296" s="194" t="s">
        <v>720</v>
      </c>
    </row>
    <row r="297" spans="1:7" ht="14.25" x14ac:dyDescent="0.2">
      <c r="A297" s="201" t="s">
        <v>298</v>
      </c>
      <c r="B297" s="200">
        <v>35.6</v>
      </c>
      <c r="C297" s="194" t="s">
        <v>720</v>
      </c>
    </row>
    <row r="298" spans="1:7" ht="14.25" x14ac:dyDescent="0.2">
      <c r="A298" s="201" t="s">
        <v>299</v>
      </c>
      <c r="B298" s="200">
        <v>9.3000000000000007</v>
      </c>
      <c r="C298" s="194" t="s">
        <v>719</v>
      </c>
    </row>
    <row r="299" spans="1:7" ht="14.25" x14ac:dyDescent="0.2">
      <c r="A299" s="201" t="s">
        <v>300</v>
      </c>
      <c r="B299" s="200">
        <v>78.7</v>
      </c>
      <c r="C299" s="194" t="s">
        <v>722</v>
      </c>
      <c r="E299" s="202"/>
      <c r="F299" s="202"/>
      <c r="G299" s="202"/>
    </row>
    <row r="300" spans="1:7" ht="14.25" x14ac:dyDescent="0.2">
      <c r="A300" s="201" t="s">
        <v>301</v>
      </c>
      <c r="B300" s="200">
        <v>82.2</v>
      </c>
      <c r="C300" s="194" t="s">
        <v>721</v>
      </c>
      <c r="E300" s="202"/>
      <c r="F300" s="202"/>
      <c r="G300" s="202"/>
    </row>
    <row r="301" spans="1:7" ht="14.25" x14ac:dyDescent="0.2">
      <c r="A301" s="201" t="s">
        <v>302</v>
      </c>
      <c r="B301" s="200">
        <v>24.5</v>
      </c>
      <c r="C301" s="194" t="s">
        <v>721</v>
      </c>
      <c r="E301" s="203"/>
      <c r="F301" s="204"/>
      <c r="G301" s="204"/>
    </row>
    <row r="302" spans="1:7" ht="14.25" x14ac:dyDescent="0.2">
      <c r="A302" s="201" t="s">
        <v>303</v>
      </c>
      <c r="B302" s="200">
        <v>11.1</v>
      </c>
      <c r="C302" s="194" t="s">
        <v>721</v>
      </c>
      <c r="E302" s="203"/>
      <c r="F302" s="204"/>
      <c r="G302" s="204"/>
    </row>
    <row r="303" spans="1:7" ht="14.25" x14ac:dyDescent="0.2">
      <c r="A303" s="201" t="s">
        <v>304</v>
      </c>
      <c r="B303" s="200">
        <v>11.3</v>
      </c>
      <c r="C303" s="194" t="s">
        <v>721</v>
      </c>
      <c r="E303" s="203"/>
      <c r="F303" s="204"/>
      <c r="G303" s="204"/>
    </row>
    <row r="304" spans="1:7" ht="14.25" x14ac:dyDescent="0.2">
      <c r="A304" s="201" t="s">
        <v>305</v>
      </c>
      <c r="B304" s="200">
        <v>32.4</v>
      </c>
      <c r="C304" s="194" t="s">
        <v>719</v>
      </c>
      <c r="E304" s="203"/>
      <c r="F304" s="204"/>
      <c r="G304" s="204"/>
    </row>
    <row r="305" spans="1:7" ht="14.25" x14ac:dyDescent="0.2">
      <c r="A305" s="201" t="s">
        <v>306</v>
      </c>
      <c r="B305" s="200">
        <v>12.6</v>
      </c>
      <c r="C305" s="194" t="s">
        <v>722</v>
      </c>
      <c r="E305" s="203"/>
      <c r="F305" s="204"/>
      <c r="G305" s="204"/>
    </row>
    <row r="306" spans="1:7" ht="14.25" x14ac:dyDescent="0.2">
      <c r="A306" s="201" t="s">
        <v>307</v>
      </c>
      <c r="B306" s="200">
        <v>9.9</v>
      </c>
      <c r="C306" s="194" t="s">
        <v>720</v>
      </c>
      <c r="E306" s="203"/>
      <c r="F306" s="204"/>
      <c r="G306" s="204"/>
    </row>
    <row r="307" spans="1:7" ht="14.25" x14ac:dyDescent="0.2">
      <c r="A307" s="201" t="s">
        <v>308</v>
      </c>
      <c r="B307" s="200">
        <v>11.9</v>
      </c>
      <c r="C307" s="194" t="s">
        <v>721</v>
      </c>
      <c r="E307" s="203"/>
      <c r="F307" s="204"/>
      <c r="G307" s="204"/>
    </row>
    <row r="308" spans="1:7" ht="14.25" x14ac:dyDescent="0.2">
      <c r="A308" s="201" t="s">
        <v>309</v>
      </c>
      <c r="B308" s="200">
        <v>24.3</v>
      </c>
      <c r="C308" s="194" t="s">
        <v>720</v>
      </c>
      <c r="E308" s="203"/>
      <c r="F308" s="204"/>
      <c r="G308" s="204"/>
    </row>
    <row r="309" spans="1:7" ht="14.25" x14ac:dyDescent="0.2">
      <c r="A309" s="201" t="s">
        <v>310</v>
      </c>
      <c r="B309" s="200">
        <v>10.6</v>
      </c>
      <c r="C309" s="194" t="s">
        <v>720</v>
      </c>
      <c r="E309" s="203"/>
      <c r="F309" s="204"/>
      <c r="G309" s="204"/>
    </row>
    <row r="310" spans="1:7" ht="14.25" x14ac:dyDescent="0.2">
      <c r="A310" s="201" t="s">
        <v>311</v>
      </c>
      <c r="B310" s="200">
        <v>21.1</v>
      </c>
      <c r="C310" s="194" t="s">
        <v>720</v>
      </c>
      <c r="E310" s="203"/>
      <c r="F310" s="204"/>
      <c r="G310" s="204"/>
    </row>
    <row r="311" spans="1:7" ht="14.25" x14ac:dyDescent="0.2">
      <c r="A311" s="201" t="s">
        <v>312</v>
      </c>
      <c r="B311" s="200">
        <v>14</v>
      </c>
      <c r="C311" s="194" t="s">
        <v>721</v>
      </c>
      <c r="E311" s="203"/>
      <c r="F311" s="204"/>
      <c r="G311" s="204"/>
    </row>
    <row r="312" spans="1:7" ht="14.25" x14ac:dyDescent="0.2">
      <c r="A312" s="201" t="s">
        <v>313</v>
      </c>
      <c r="B312" s="200">
        <v>24.4</v>
      </c>
      <c r="C312" s="194" t="s">
        <v>720</v>
      </c>
      <c r="E312" s="203"/>
      <c r="F312" s="204"/>
      <c r="G312" s="204"/>
    </row>
    <row r="313" spans="1:7" ht="14.25" x14ac:dyDescent="0.2">
      <c r="A313" s="201" t="s">
        <v>314</v>
      </c>
      <c r="B313" s="200">
        <v>10.3</v>
      </c>
      <c r="C313" s="194" t="s">
        <v>719</v>
      </c>
      <c r="E313" s="203"/>
      <c r="F313" s="204"/>
      <c r="G313" s="204"/>
    </row>
    <row r="314" spans="1:7" ht="14.25" x14ac:dyDescent="0.2">
      <c r="A314" s="201" t="s">
        <v>315</v>
      </c>
      <c r="B314" s="200">
        <v>17.7</v>
      </c>
      <c r="C314" s="194" t="s">
        <v>719</v>
      </c>
      <c r="E314" s="203"/>
      <c r="F314" s="204"/>
      <c r="G314" s="204"/>
    </row>
    <row r="315" spans="1:7" ht="14.25" x14ac:dyDescent="0.2">
      <c r="A315" s="201" t="s">
        <v>791</v>
      </c>
      <c r="B315" s="200">
        <v>28.8</v>
      </c>
      <c r="C315" s="194" t="s">
        <v>719</v>
      </c>
      <c r="E315" s="203"/>
      <c r="F315" s="204"/>
      <c r="G315" s="204"/>
    </row>
    <row r="316" spans="1:7" ht="14.25" x14ac:dyDescent="0.2">
      <c r="A316" s="201" t="s">
        <v>316</v>
      </c>
      <c r="B316" s="200">
        <v>15</v>
      </c>
      <c r="C316" s="194" t="s">
        <v>719</v>
      </c>
      <c r="E316" s="203"/>
      <c r="F316" s="204"/>
      <c r="G316" s="204"/>
    </row>
    <row r="317" spans="1:7" ht="14.25" x14ac:dyDescent="0.2">
      <c r="A317" s="201" t="s">
        <v>317</v>
      </c>
      <c r="B317" s="200">
        <v>26.6</v>
      </c>
      <c r="C317" s="194" t="s">
        <v>719</v>
      </c>
      <c r="E317" s="203"/>
      <c r="F317" s="204"/>
      <c r="G317" s="204"/>
    </row>
    <row r="318" spans="1:7" ht="14.25" x14ac:dyDescent="0.2">
      <c r="A318" s="201" t="s">
        <v>318</v>
      </c>
      <c r="B318" s="200">
        <v>14.9</v>
      </c>
      <c r="C318" s="194" t="s">
        <v>722</v>
      </c>
      <c r="E318" s="203"/>
      <c r="F318" s="204"/>
      <c r="G318" s="204"/>
    </row>
    <row r="319" spans="1:7" ht="14.25" x14ac:dyDescent="0.2">
      <c r="A319" s="201" t="s">
        <v>319</v>
      </c>
      <c r="B319" s="200">
        <v>9.1999999999999993</v>
      </c>
      <c r="C319" s="194" t="s">
        <v>720</v>
      </c>
      <c r="E319" s="203"/>
      <c r="F319" s="204"/>
      <c r="G319" s="204"/>
    </row>
    <row r="320" spans="1:7" ht="14.25" x14ac:dyDescent="0.2">
      <c r="A320" s="201" t="s">
        <v>320</v>
      </c>
      <c r="B320" s="200">
        <v>13.1</v>
      </c>
      <c r="C320" s="194" t="s">
        <v>719</v>
      </c>
      <c r="E320" s="202"/>
      <c r="F320" s="202"/>
      <c r="G320" s="202"/>
    </row>
    <row r="321" spans="1:7" ht="14.25" x14ac:dyDescent="0.2">
      <c r="A321" s="201" t="s">
        <v>321</v>
      </c>
      <c r="B321" s="200">
        <v>11.6</v>
      </c>
      <c r="C321" s="194" t="s">
        <v>719</v>
      </c>
      <c r="E321" s="202"/>
      <c r="F321" s="202"/>
      <c r="G321" s="202"/>
    </row>
    <row r="322" spans="1:7" ht="14.25" x14ac:dyDescent="0.2">
      <c r="A322" s="201" t="s">
        <v>322</v>
      </c>
      <c r="B322" s="200">
        <v>18.5</v>
      </c>
      <c r="C322" s="194" t="s">
        <v>719</v>
      </c>
    </row>
    <row r="323" spans="1:7" ht="14.25" x14ac:dyDescent="0.2">
      <c r="A323" s="201" t="s">
        <v>323</v>
      </c>
      <c r="B323" s="200">
        <v>36.4</v>
      </c>
      <c r="C323" s="194" t="s">
        <v>720</v>
      </c>
    </row>
    <row r="324" spans="1:7" ht="14.25" x14ac:dyDescent="0.2">
      <c r="A324" s="201" t="s">
        <v>324</v>
      </c>
      <c r="B324" s="200">
        <v>59.9</v>
      </c>
      <c r="C324" s="194" t="s">
        <v>721</v>
      </c>
    </row>
    <row r="325" spans="1:7" ht="14.25" x14ac:dyDescent="0.2">
      <c r="A325" s="201" t="s">
        <v>325</v>
      </c>
      <c r="B325" s="200">
        <v>11.5</v>
      </c>
      <c r="C325" s="194" t="s">
        <v>722</v>
      </c>
    </row>
    <row r="326" spans="1:7" ht="14.25" x14ac:dyDescent="0.2">
      <c r="A326" s="201" t="s">
        <v>326</v>
      </c>
      <c r="B326" s="200">
        <v>9</v>
      </c>
      <c r="C326" s="194" t="s">
        <v>721</v>
      </c>
    </row>
    <row r="327" spans="1:7" ht="14.25" x14ac:dyDescent="0.2">
      <c r="A327" s="201" t="s">
        <v>327</v>
      </c>
      <c r="B327" s="200">
        <v>6.3</v>
      </c>
      <c r="C327" s="194" t="s">
        <v>722</v>
      </c>
    </row>
    <row r="328" spans="1:7" ht="14.25" x14ac:dyDescent="0.2">
      <c r="A328" s="201" t="s">
        <v>328</v>
      </c>
      <c r="B328" s="200">
        <v>9.8000000000000007</v>
      </c>
      <c r="C328" s="194" t="s">
        <v>721</v>
      </c>
    </row>
    <row r="329" spans="1:7" ht="14.25" x14ac:dyDescent="0.2">
      <c r="A329" s="201" t="s">
        <v>329</v>
      </c>
      <c r="B329" s="200">
        <v>6.3</v>
      </c>
      <c r="C329" s="194" t="s">
        <v>719</v>
      </c>
    </row>
    <row r="330" spans="1:7" ht="14.25" x14ac:dyDescent="0.2">
      <c r="A330" s="201" t="s">
        <v>330</v>
      </c>
      <c r="B330" s="200">
        <v>21.1</v>
      </c>
      <c r="C330" s="194" t="s">
        <v>719</v>
      </c>
    </row>
    <row r="331" spans="1:7" ht="14.25" x14ac:dyDescent="0.2">
      <c r="A331" s="201" t="s">
        <v>802</v>
      </c>
      <c r="B331" s="200">
        <v>10.6</v>
      </c>
      <c r="C331" s="194" t="s">
        <v>719</v>
      </c>
    </row>
    <row r="332" spans="1:7" ht="14.25" x14ac:dyDescent="0.2">
      <c r="A332" s="201" t="s">
        <v>331</v>
      </c>
      <c r="B332" s="200">
        <v>12.5</v>
      </c>
      <c r="C332" s="194" t="s">
        <v>719</v>
      </c>
    </row>
    <row r="333" spans="1:7" ht="14.25" x14ac:dyDescent="0.2">
      <c r="A333" s="201" t="s">
        <v>332</v>
      </c>
      <c r="B333" s="200">
        <v>15.8</v>
      </c>
      <c r="C333" s="194" t="s">
        <v>719</v>
      </c>
    </row>
    <row r="334" spans="1:7" ht="14.25" x14ac:dyDescent="0.2">
      <c r="A334" s="201" t="s">
        <v>806</v>
      </c>
      <c r="B334" s="200">
        <v>18.2</v>
      </c>
      <c r="C334" s="194" t="s">
        <v>721</v>
      </c>
    </row>
    <row r="335" spans="1:7" ht="14.25" x14ac:dyDescent="0.2">
      <c r="A335" s="201" t="s">
        <v>333</v>
      </c>
      <c r="B335" s="200">
        <v>11.7</v>
      </c>
      <c r="C335" s="194" t="s">
        <v>719</v>
      </c>
    </row>
    <row r="336" spans="1:7" ht="14.25" x14ac:dyDescent="0.2">
      <c r="A336" s="201" t="s">
        <v>334</v>
      </c>
      <c r="B336" s="200">
        <v>16.600000000000001</v>
      </c>
      <c r="C336" s="194" t="s">
        <v>722</v>
      </c>
    </row>
    <row r="337" spans="1:3" ht="14.25" x14ac:dyDescent="0.2">
      <c r="A337" s="201" t="s">
        <v>335</v>
      </c>
      <c r="B337" s="200">
        <v>7.9</v>
      </c>
      <c r="C337" s="194" t="s">
        <v>722</v>
      </c>
    </row>
    <row r="338" spans="1:3" ht="14.25" x14ac:dyDescent="0.2">
      <c r="A338" s="201" t="s">
        <v>336</v>
      </c>
      <c r="B338" s="200">
        <v>6.9</v>
      </c>
      <c r="C338" s="194" t="s">
        <v>722</v>
      </c>
    </row>
    <row r="339" spans="1:3" ht="14.25" x14ac:dyDescent="0.2">
      <c r="A339" s="201" t="s">
        <v>337</v>
      </c>
      <c r="B339" s="200">
        <v>10</v>
      </c>
      <c r="C339" s="194" t="s">
        <v>720</v>
      </c>
    </row>
    <row r="340" spans="1:3" ht="14.25" x14ac:dyDescent="0.2">
      <c r="A340" s="201" t="s">
        <v>338</v>
      </c>
      <c r="B340" s="200">
        <v>8.8000000000000007</v>
      </c>
      <c r="C340" s="194" t="s">
        <v>722</v>
      </c>
    </row>
    <row r="341" spans="1:3" ht="14.25" x14ac:dyDescent="0.2">
      <c r="A341" s="201" t="s">
        <v>339</v>
      </c>
      <c r="B341" s="200">
        <v>80.900000000000006</v>
      </c>
      <c r="C341" s="194" t="s">
        <v>722</v>
      </c>
    </row>
    <row r="342" spans="1:3" ht="14.25" x14ac:dyDescent="0.2">
      <c r="A342" s="201" t="s">
        <v>340</v>
      </c>
      <c r="B342" s="200">
        <v>12</v>
      </c>
      <c r="C342" s="194" t="s">
        <v>721</v>
      </c>
    </row>
    <row r="343" spans="1:3" ht="14.25" x14ac:dyDescent="0.2">
      <c r="A343" s="201" t="s">
        <v>341</v>
      </c>
      <c r="B343" s="200">
        <v>7.2</v>
      </c>
      <c r="C343" s="194" t="s">
        <v>719</v>
      </c>
    </row>
    <row r="344" spans="1:3" ht="14.25" x14ac:dyDescent="0.2">
      <c r="A344" s="201" t="s">
        <v>342</v>
      </c>
      <c r="B344" s="200">
        <v>10.3</v>
      </c>
      <c r="C344" s="194" t="s">
        <v>719</v>
      </c>
    </row>
    <row r="345" spans="1:3" ht="14.25" x14ac:dyDescent="0.2">
      <c r="A345" s="201" t="s">
        <v>343</v>
      </c>
      <c r="B345" s="200">
        <v>12.5</v>
      </c>
      <c r="C345" s="194" t="s">
        <v>722</v>
      </c>
    </row>
    <row r="346" spans="1:3" ht="14.25" x14ac:dyDescent="0.2">
      <c r="A346" s="201" t="s">
        <v>344</v>
      </c>
      <c r="B346" s="200">
        <v>19.8</v>
      </c>
      <c r="C346" s="194" t="s">
        <v>719</v>
      </c>
    </row>
    <row r="347" spans="1:3" ht="14.25" x14ac:dyDescent="0.2">
      <c r="A347" s="201" t="s">
        <v>345</v>
      </c>
      <c r="B347" s="200">
        <v>39.4</v>
      </c>
      <c r="C347" s="194" t="s">
        <v>720</v>
      </c>
    </row>
    <row r="348" spans="1:3" ht="14.25" x14ac:dyDescent="0.2">
      <c r="A348" s="201" t="s">
        <v>792</v>
      </c>
      <c r="B348" s="200">
        <v>12.7</v>
      </c>
      <c r="C348" s="194" t="s">
        <v>719</v>
      </c>
    </row>
    <row r="349" spans="1:3" ht="14.25" x14ac:dyDescent="0.2">
      <c r="A349" s="201" t="s">
        <v>793</v>
      </c>
      <c r="B349" s="200">
        <v>9.1999999999999993</v>
      </c>
      <c r="C349" s="194" t="s">
        <v>719</v>
      </c>
    </row>
    <row r="350" spans="1:3" ht="14.25" x14ac:dyDescent="0.2">
      <c r="A350" s="201" t="s">
        <v>346</v>
      </c>
      <c r="B350" s="200">
        <v>17</v>
      </c>
      <c r="C350" s="194" t="s">
        <v>720</v>
      </c>
    </row>
    <row r="351" spans="1:3" ht="14.25" x14ac:dyDescent="0.2">
      <c r="A351" s="201" t="s">
        <v>803</v>
      </c>
      <c r="B351" s="200">
        <v>11.9</v>
      </c>
      <c r="C351" s="194" t="s">
        <v>721</v>
      </c>
    </row>
    <row r="352" spans="1:3" ht="14.25" x14ac:dyDescent="0.2">
      <c r="A352" s="201" t="s">
        <v>347</v>
      </c>
      <c r="B352" s="200">
        <v>84.4</v>
      </c>
      <c r="C352" s="194" t="s">
        <v>722</v>
      </c>
    </row>
    <row r="353" spans="1:3" ht="14.25" x14ac:dyDescent="0.2">
      <c r="A353" s="201" t="s">
        <v>348</v>
      </c>
      <c r="B353" s="200">
        <v>31.3</v>
      </c>
      <c r="C353" s="194" t="s">
        <v>720</v>
      </c>
    </row>
    <row r="354" spans="1:3" ht="14.25" x14ac:dyDescent="0.2">
      <c r="A354" s="201" t="s">
        <v>349</v>
      </c>
      <c r="B354" s="200">
        <v>15.2</v>
      </c>
      <c r="C354" s="194" t="s">
        <v>722</v>
      </c>
    </row>
    <row r="355" spans="1:3" ht="14.25" x14ac:dyDescent="0.2">
      <c r="A355" s="201" t="s">
        <v>350</v>
      </c>
      <c r="B355" s="200">
        <v>10.6</v>
      </c>
      <c r="C355" s="194" t="s">
        <v>722</v>
      </c>
    </row>
    <row r="356" spans="1:3" ht="14.25" x14ac:dyDescent="0.2">
      <c r="A356" s="201" t="s">
        <v>351</v>
      </c>
      <c r="B356" s="200">
        <v>9.6</v>
      </c>
      <c r="C356" s="194" t="s">
        <v>721</v>
      </c>
    </row>
    <row r="357" spans="1:3" ht="14.25" x14ac:dyDescent="0.2">
      <c r="A357" s="201" t="s">
        <v>352</v>
      </c>
      <c r="B357" s="200">
        <v>15.8</v>
      </c>
      <c r="C357" s="194" t="s">
        <v>719</v>
      </c>
    </row>
    <row r="358" spans="1:3" ht="14.25" x14ac:dyDescent="0.2">
      <c r="A358" s="201" t="s">
        <v>353</v>
      </c>
      <c r="B358" s="200">
        <v>14.6</v>
      </c>
      <c r="C358" s="194" t="s">
        <v>720</v>
      </c>
    </row>
    <row r="359" spans="1:3" ht="14.25" x14ac:dyDescent="0.2">
      <c r="A359" s="201" t="s">
        <v>354</v>
      </c>
      <c r="B359" s="200">
        <v>49.1</v>
      </c>
      <c r="C359" s="194" t="s">
        <v>719</v>
      </c>
    </row>
    <row r="360" spans="1:3" ht="14.25" x14ac:dyDescent="0.2">
      <c r="A360" s="201" t="s">
        <v>355</v>
      </c>
      <c r="B360" s="200">
        <v>8.9</v>
      </c>
      <c r="C360" s="194" t="s">
        <v>722</v>
      </c>
    </row>
    <row r="361" spans="1:3" ht="14.25" x14ac:dyDescent="0.2">
      <c r="A361" s="201" t="s">
        <v>356</v>
      </c>
      <c r="B361" s="200">
        <v>24.1</v>
      </c>
      <c r="C361" s="194" t="s">
        <v>720</v>
      </c>
    </row>
    <row r="362" spans="1:3" ht="14.25" x14ac:dyDescent="0.2">
      <c r="A362" s="201" t="s">
        <v>357</v>
      </c>
      <c r="B362" s="200">
        <v>10.3</v>
      </c>
      <c r="C362" s="194" t="s">
        <v>722</v>
      </c>
    </row>
    <row r="363" spans="1:3" ht="14.25" x14ac:dyDescent="0.2">
      <c r="A363" s="201" t="s">
        <v>358</v>
      </c>
      <c r="B363" s="200">
        <v>12.6</v>
      </c>
      <c r="C363" s="194" t="s">
        <v>720</v>
      </c>
    </row>
    <row r="364" spans="1:3" ht="14.25" x14ac:dyDescent="0.2">
      <c r="A364" s="201" t="s">
        <v>359</v>
      </c>
      <c r="B364" s="200">
        <v>7.3</v>
      </c>
      <c r="C364" s="194" t="s">
        <v>719</v>
      </c>
    </row>
    <row r="365" spans="1:3" ht="14.25" x14ac:dyDescent="0.2">
      <c r="A365" s="201" t="s">
        <v>360</v>
      </c>
      <c r="B365" s="200">
        <v>15.8</v>
      </c>
      <c r="C365" s="194" t="s">
        <v>719</v>
      </c>
    </row>
    <row r="366" spans="1:3" ht="14.25" x14ac:dyDescent="0.2">
      <c r="A366" s="201" t="s">
        <v>361</v>
      </c>
      <c r="B366" s="200">
        <v>41.5</v>
      </c>
      <c r="C366" s="194" t="s">
        <v>719</v>
      </c>
    </row>
    <row r="367" spans="1:3" ht="14.25" x14ac:dyDescent="0.2">
      <c r="A367" s="201" t="s">
        <v>362</v>
      </c>
      <c r="B367" s="200">
        <v>44.3</v>
      </c>
      <c r="C367" s="194" t="s">
        <v>720</v>
      </c>
    </row>
    <row r="368" spans="1:3" ht="14.25" x14ac:dyDescent="0.2">
      <c r="A368" s="201" t="s">
        <v>363</v>
      </c>
      <c r="B368" s="200">
        <v>8.8000000000000007</v>
      </c>
      <c r="C368" s="194" t="s">
        <v>721</v>
      </c>
    </row>
    <row r="369" spans="1:3" ht="14.25" x14ac:dyDescent="0.2">
      <c r="A369" s="201" t="s">
        <v>364</v>
      </c>
      <c r="B369" s="200">
        <v>13.1</v>
      </c>
      <c r="C369" s="194" t="s">
        <v>722</v>
      </c>
    </row>
    <row r="370" spans="1:3" ht="14.25" x14ac:dyDescent="0.2">
      <c r="A370" s="201" t="s">
        <v>365</v>
      </c>
      <c r="B370" s="200">
        <v>13</v>
      </c>
      <c r="C370" s="194" t="s">
        <v>721</v>
      </c>
    </row>
    <row r="371" spans="1:3" ht="14.25" x14ac:dyDescent="0.2">
      <c r="A371" s="201" t="s">
        <v>366</v>
      </c>
      <c r="B371" s="200">
        <v>13.6</v>
      </c>
      <c r="C371" s="194" t="s">
        <v>719</v>
      </c>
    </row>
    <row r="372" spans="1:3" ht="14.25" x14ac:dyDescent="0.2">
      <c r="A372" s="201" t="s">
        <v>367</v>
      </c>
      <c r="B372" s="200">
        <v>39.9</v>
      </c>
      <c r="C372" s="194" t="s">
        <v>719</v>
      </c>
    </row>
    <row r="373" spans="1:3" ht="14.25" x14ac:dyDescent="0.2">
      <c r="A373" s="201" t="s">
        <v>368</v>
      </c>
      <c r="B373" s="200">
        <v>8.9</v>
      </c>
      <c r="C373" s="194" t="s">
        <v>719</v>
      </c>
    </row>
    <row r="374" spans="1:3" ht="14.25" x14ac:dyDescent="0.2">
      <c r="A374" s="201" t="s">
        <v>369</v>
      </c>
      <c r="B374" s="200">
        <v>14</v>
      </c>
      <c r="C374" s="194" t="s">
        <v>719</v>
      </c>
    </row>
    <row r="375" spans="1:3" ht="14.25" x14ac:dyDescent="0.2">
      <c r="A375" s="201" t="s">
        <v>370</v>
      </c>
      <c r="B375" s="200">
        <v>9.4</v>
      </c>
      <c r="C375" s="194" t="s">
        <v>719</v>
      </c>
    </row>
    <row r="376" spans="1:3" ht="14.25" x14ac:dyDescent="0.2">
      <c r="A376" s="201" t="s">
        <v>371</v>
      </c>
      <c r="B376" s="200">
        <v>12.7</v>
      </c>
      <c r="C376" s="194" t="s">
        <v>722</v>
      </c>
    </row>
    <row r="377" spans="1:3" ht="14.25" x14ac:dyDescent="0.2">
      <c r="A377" s="201" t="s">
        <v>372</v>
      </c>
      <c r="B377" s="200">
        <v>4</v>
      </c>
      <c r="C377" s="194" t="s">
        <v>719</v>
      </c>
    </row>
    <row r="378" spans="1:3" ht="14.25" x14ac:dyDescent="0.2">
      <c r="A378" s="201" t="s">
        <v>373</v>
      </c>
      <c r="B378" s="200">
        <v>12.1</v>
      </c>
      <c r="C378" s="194" t="s">
        <v>719</v>
      </c>
    </row>
    <row r="379" spans="1:3" ht="14.25" x14ac:dyDescent="0.2">
      <c r="A379" s="201" t="s">
        <v>374</v>
      </c>
      <c r="B379" s="200">
        <v>15.3</v>
      </c>
      <c r="C379" s="194" t="s">
        <v>719</v>
      </c>
    </row>
    <row r="380" spans="1:3" ht="14.25" x14ac:dyDescent="0.2">
      <c r="A380" s="201" t="s">
        <v>375</v>
      </c>
      <c r="B380" s="200">
        <v>11.2</v>
      </c>
      <c r="C380" s="194" t="s">
        <v>720</v>
      </c>
    </row>
    <row r="381" spans="1:3" ht="14.25" x14ac:dyDescent="0.2">
      <c r="A381" s="201" t="s">
        <v>376</v>
      </c>
      <c r="B381" s="200">
        <v>11.3</v>
      </c>
      <c r="C381" s="194" t="s">
        <v>722</v>
      </c>
    </row>
    <row r="382" spans="1:3" ht="14.25" x14ac:dyDescent="0.2">
      <c r="A382" s="201" t="s">
        <v>377</v>
      </c>
      <c r="B382" s="200">
        <v>16.100000000000001</v>
      </c>
      <c r="C382" s="194" t="s">
        <v>721</v>
      </c>
    </row>
    <row r="383" spans="1:3" ht="14.25" x14ac:dyDescent="0.2">
      <c r="A383" s="201" t="s">
        <v>378</v>
      </c>
      <c r="B383" s="200">
        <v>8.8000000000000007</v>
      </c>
      <c r="C383" s="194" t="s">
        <v>722</v>
      </c>
    </row>
    <row r="384" spans="1:3" ht="14.25" x14ac:dyDescent="0.2">
      <c r="A384" s="201" t="s">
        <v>379</v>
      </c>
      <c r="B384" s="200">
        <v>26.6</v>
      </c>
      <c r="C384" s="194" t="s">
        <v>719</v>
      </c>
    </row>
    <row r="385" spans="1:3" ht="14.25" x14ac:dyDescent="0.2">
      <c r="A385" s="201" t="s">
        <v>380</v>
      </c>
      <c r="B385" s="200">
        <v>10.8</v>
      </c>
      <c r="C385" s="194" t="s">
        <v>722</v>
      </c>
    </row>
    <row r="386" spans="1:3" ht="14.25" x14ac:dyDescent="0.2">
      <c r="A386" s="201" t="s">
        <v>381</v>
      </c>
      <c r="B386" s="200">
        <v>15.1</v>
      </c>
      <c r="C386" s="194" t="s">
        <v>722</v>
      </c>
    </row>
    <row r="387" spans="1:3" ht="14.25" x14ac:dyDescent="0.2">
      <c r="A387" s="201" t="s">
        <v>382</v>
      </c>
      <c r="B387" s="200">
        <v>12</v>
      </c>
      <c r="C387" s="194" t="s">
        <v>722</v>
      </c>
    </row>
    <row r="388" spans="1:3" ht="14.25" x14ac:dyDescent="0.2">
      <c r="A388" s="201" t="s">
        <v>383</v>
      </c>
      <c r="B388" s="200">
        <v>25.3</v>
      </c>
      <c r="C388" s="194" t="s">
        <v>719</v>
      </c>
    </row>
    <row r="389" spans="1:3" ht="14.25" x14ac:dyDescent="0.2">
      <c r="A389" s="201" t="s">
        <v>384</v>
      </c>
      <c r="B389" s="200">
        <v>13.4</v>
      </c>
      <c r="C389" s="194" t="s">
        <v>722</v>
      </c>
    </row>
    <row r="390" spans="1:3" ht="14.25" x14ac:dyDescent="0.2">
      <c r="A390" s="201" t="s">
        <v>385</v>
      </c>
      <c r="B390" s="200">
        <v>8.4</v>
      </c>
      <c r="C390" s="194" t="s">
        <v>719</v>
      </c>
    </row>
    <row r="391" spans="1:3" ht="14.25" x14ac:dyDescent="0.2">
      <c r="A391" s="201" t="s">
        <v>386</v>
      </c>
      <c r="B391" s="200">
        <v>8.9</v>
      </c>
      <c r="C391" s="194" t="s">
        <v>721</v>
      </c>
    </row>
    <row r="392" spans="1:3" ht="14.25" x14ac:dyDescent="0.2">
      <c r="A392" s="201" t="s">
        <v>387</v>
      </c>
      <c r="B392" s="200">
        <v>19.399999999999999</v>
      </c>
      <c r="C392" s="194" t="s">
        <v>722</v>
      </c>
    </row>
    <row r="393" spans="1:3" ht="14.25" x14ac:dyDescent="0.2">
      <c r="A393" s="201" t="s">
        <v>388</v>
      </c>
      <c r="B393" s="200">
        <v>11.8</v>
      </c>
      <c r="C393" s="194" t="s">
        <v>719</v>
      </c>
    </row>
    <row r="394" spans="1:3" ht="14.25" x14ac:dyDescent="0.2">
      <c r="A394" s="201" t="s">
        <v>389</v>
      </c>
      <c r="B394" s="200">
        <v>10.199999999999999</v>
      </c>
      <c r="C394" s="194" t="s">
        <v>722</v>
      </c>
    </row>
    <row r="395" spans="1:3" ht="14.25" x14ac:dyDescent="0.2">
      <c r="A395" s="201" t="s">
        <v>390</v>
      </c>
      <c r="B395" s="200">
        <v>12.3</v>
      </c>
      <c r="C395" s="194" t="s">
        <v>719</v>
      </c>
    </row>
    <row r="396" spans="1:3" ht="14.25" x14ac:dyDescent="0.2">
      <c r="A396" s="201" t="s">
        <v>391</v>
      </c>
      <c r="B396" s="200">
        <v>13.1</v>
      </c>
      <c r="C396" s="194" t="s">
        <v>722</v>
      </c>
    </row>
    <row r="397" spans="1:3" ht="14.25" x14ac:dyDescent="0.2">
      <c r="A397" s="201" t="s">
        <v>392</v>
      </c>
      <c r="B397" s="200">
        <v>8.6999999999999993</v>
      </c>
      <c r="C397" s="194" t="s">
        <v>719</v>
      </c>
    </row>
    <row r="398" spans="1:3" ht="14.25" x14ac:dyDescent="0.2">
      <c r="A398" s="201" t="s">
        <v>393</v>
      </c>
      <c r="B398" s="200">
        <v>12.3</v>
      </c>
      <c r="C398" s="194" t="s">
        <v>722</v>
      </c>
    </row>
    <row r="399" spans="1:3" ht="14.25" x14ac:dyDescent="0.2">
      <c r="A399" s="201" t="s">
        <v>394</v>
      </c>
      <c r="B399" s="200">
        <v>11.5</v>
      </c>
      <c r="C399" s="194" t="s">
        <v>721</v>
      </c>
    </row>
    <row r="400" spans="1:3" ht="14.25" x14ac:dyDescent="0.2">
      <c r="A400" s="201" t="s">
        <v>816</v>
      </c>
      <c r="B400" s="200">
        <v>10.9</v>
      </c>
      <c r="C400" s="194" t="s">
        <v>722</v>
      </c>
    </row>
    <row r="401" spans="1:3" ht="14.25" x14ac:dyDescent="0.2">
      <c r="A401" s="201" t="s">
        <v>395</v>
      </c>
      <c r="B401" s="200">
        <v>7.1</v>
      </c>
      <c r="C401" s="194" t="s">
        <v>722</v>
      </c>
    </row>
    <row r="402" spans="1:3" ht="14.25" x14ac:dyDescent="0.2">
      <c r="A402" s="201" t="s">
        <v>396</v>
      </c>
      <c r="B402" s="200">
        <v>11.3</v>
      </c>
      <c r="C402" s="194" t="s">
        <v>719</v>
      </c>
    </row>
    <row r="403" spans="1:3" ht="14.25" x14ac:dyDescent="0.2">
      <c r="A403" s="201" t="s">
        <v>397</v>
      </c>
      <c r="B403" s="200">
        <v>10.5</v>
      </c>
      <c r="C403" s="194" t="s">
        <v>719</v>
      </c>
    </row>
    <row r="404" spans="1:3" ht="14.25" x14ac:dyDescent="0.2">
      <c r="A404" s="201" t="s">
        <v>398</v>
      </c>
      <c r="B404" s="200">
        <v>32.799999999999997</v>
      </c>
      <c r="C404" s="194" t="s">
        <v>720</v>
      </c>
    </row>
    <row r="405" spans="1:3" ht="14.25" x14ac:dyDescent="0.2">
      <c r="A405" s="201" t="s">
        <v>399</v>
      </c>
      <c r="B405" s="200">
        <v>10.1</v>
      </c>
      <c r="C405" s="194" t="s">
        <v>719</v>
      </c>
    </row>
    <row r="406" spans="1:3" ht="14.25" x14ac:dyDescent="0.2">
      <c r="A406" s="201" t="s">
        <v>400</v>
      </c>
      <c r="B406" s="200">
        <v>14.7</v>
      </c>
      <c r="C406" s="194" t="s">
        <v>721</v>
      </c>
    </row>
    <row r="407" spans="1:3" ht="14.25" x14ac:dyDescent="0.2">
      <c r="A407" s="201" t="s">
        <v>401</v>
      </c>
      <c r="B407" s="200">
        <v>7</v>
      </c>
      <c r="C407" s="194" t="s">
        <v>719</v>
      </c>
    </row>
    <row r="408" spans="1:3" ht="14.25" x14ac:dyDescent="0.2">
      <c r="A408" s="201" t="s">
        <v>402</v>
      </c>
      <c r="B408" s="200">
        <v>8</v>
      </c>
      <c r="C408" s="194" t="s">
        <v>721</v>
      </c>
    </row>
    <row r="409" spans="1:3" ht="14.25" x14ac:dyDescent="0.2">
      <c r="A409" s="201" t="s">
        <v>403</v>
      </c>
      <c r="B409" s="200">
        <v>19.2</v>
      </c>
      <c r="C409" s="194" t="s">
        <v>720</v>
      </c>
    </row>
    <row r="410" spans="1:3" ht="14.25" x14ac:dyDescent="0.2">
      <c r="A410" s="201" t="s">
        <v>404</v>
      </c>
      <c r="B410" s="200">
        <v>64.599999999999994</v>
      </c>
      <c r="C410" s="194" t="s">
        <v>722</v>
      </c>
    </row>
    <row r="411" spans="1:3" ht="14.25" x14ac:dyDescent="0.2">
      <c r="A411" s="201" t="s">
        <v>405</v>
      </c>
      <c r="B411" s="200">
        <v>10.4</v>
      </c>
      <c r="C411" s="194" t="s">
        <v>719</v>
      </c>
    </row>
    <row r="412" spans="1:3" ht="14.25" x14ac:dyDescent="0.2">
      <c r="A412" s="201" t="s">
        <v>406</v>
      </c>
      <c r="B412" s="200">
        <v>24</v>
      </c>
      <c r="C412" s="194" t="s">
        <v>719</v>
      </c>
    </row>
    <row r="413" spans="1:3" ht="14.25" x14ac:dyDescent="0.2">
      <c r="A413" s="201" t="s">
        <v>407</v>
      </c>
      <c r="B413" s="200">
        <v>18.899999999999999</v>
      </c>
      <c r="C413" s="194" t="s">
        <v>719</v>
      </c>
    </row>
    <row r="414" spans="1:3" ht="14.25" x14ac:dyDescent="0.2">
      <c r="A414" s="201" t="s">
        <v>408</v>
      </c>
      <c r="B414" s="200">
        <v>11.5</v>
      </c>
      <c r="C414" s="194" t="s">
        <v>721</v>
      </c>
    </row>
    <row r="415" spans="1:3" ht="14.25" x14ac:dyDescent="0.2">
      <c r="A415" s="201" t="s">
        <v>409</v>
      </c>
      <c r="B415" s="200">
        <v>18.8</v>
      </c>
      <c r="C415" s="194" t="s">
        <v>719</v>
      </c>
    </row>
    <row r="416" spans="1:3" ht="14.25" x14ac:dyDescent="0.2">
      <c r="A416" s="201" t="s">
        <v>410</v>
      </c>
      <c r="B416" s="200">
        <v>11.4</v>
      </c>
      <c r="C416" s="194" t="s">
        <v>722</v>
      </c>
    </row>
    <row r="417" spans="1:3" ht="14.25" x14ac:dyDescent="0.2">
      <c r="A417" s="201" t="s">
        <v>411</v>
      </c>
      <c r="B417" s="200">
        <v>12.2</v>
      </c>
      <c r="C417" s="194" t="s">
        <v>721</v>
      </c>
    </row>
    <row r="418" spans="1:3" ht="14.25" x14ac:dyDescent="0.2">
      <c r="A418" s="201" t="s">
        <v>412</v>
      </c>
      <c r="B418" s="200">
        <v>22.9</v>
      </c>
      <c r="C418" s="194" t="s">
        <v>720</v>
      </c>
    </row>
    <row r="419" spans="1:3" ht="14.25" x14ac:dyDescent="0.2">
      <c r="A419" s="201" t="s">
        <v>413</v>
      </c>
      <c r="B419" s="200">
        <v>11.7</v>
      </c>
      <c r="C419" s="194" t="s">
        <v>722</v>
      </c>
    </row>
    <row r="420" spans="1:3" ht="14.25" x14ac:dyDescent="0.2">
      <c r="A420" s="201" t="s">
        <v>414</v>
      </c>
      <c r="B420" s="200">
        <v>27.9</v>
      </c>
      <c r="C420" s="194" t="s">
        <v>721</v>
      </c>
    </row>
    <row r="421" spans="1:3" ht="14.25" x14ac:dyDescent="0.2">
      <c r="A421" s="201" t="s">
        <v>415</v>
      </c>
      <c r="B421" s="200">
        <v>20.9</v>
      </c>
      <c r="C421" s="194" t="s">
        <v>720</v>
      </c>
    </row>
    <row r="422" spans="1:3" ht="14.25" x14ac:dyDescent="0.2">
      <c r="A422" s="201" t="s">
        <v>416</v>
      </c>
      <c r="B422" s="200">
        <v>3.9</v>
      </c>
      <c r="C422" s="194" t="s">
        <v>722</v>
      </c>
    </row>
    <row r="423" spans="1:3" ht="14.25" x14ac:dyDescent="0.2">
      <c r="A423" s="201" t="s">
        <v>417</v>
      </c>
      <c r="B423" s="200">
        <v>90.6</v>
      </c>
      <c r="C423" s="194" t="s">
        <v>722</v>
      </c>
    </row>
    <row r="424" spans="1:3" ht="14.25" x14ac:dyDescent="0.2">
      <c r="A424" s="201" t="s">
        <v>418</v>
      </c>
      <c r="B424" s="200">
        <v>9.4</v>
      </c>
      <c r="C424" s="194" t="s">
        <v>721</v>
      </c>
    </row>
    <row r="425" spans="1:3" ht="14.25" x14ac:dyDescent="0.2">
      <c r="A425" s="201" t="s">
        <v>419</v>
      </c>
      <c r="B425" s="200">
        <v>7.3</v>
      </c>
      <c r="C425" s="194" t="s">
        <v>721</v>
      </c>
    </row>
    <row r="426" spans="1:3" ht="14.25" x14ac:dyDescent="0.2">
      <c r="A426" s="201" t="s">
        <v>420</v>
      </c>
      <c r="B426" s="200">
        <v>11.1</v>
      </c>
      <c r="C426" s="194" t="s">
        <v>721</v>
      </c>
    </row>
    <row r="427" spans="1:3" ht="14.25" x14ac:dyDescent="0.2">
      <c r="A427" s="201" t="s">
        <v>421</v>
      </c>
      <c r="B427" s="200">
        <v>80.599999999999994</v>
      </c>
      <c r="C427" s="194" t="s">
        <v>722</v>
      </c>
    </row>
    <row r="428" spans="1:3" ht="14.25" x14ac:dyDescent="0.2">
      <c r="A428" s="201" t="s">
        <v>422</v>
      </c>
      <c r="B428" s="200">
        <v>16.399999999999999</v>
      </c>
      <c r="C428" s="194" t="s">
        <v>719</v>
      </c>
    </row>
    <row r="429" spans="1:3" ht="14.25" x14ac:dyDescent="0.2">
      <c r="A429" s="201" t="s">
        <v>423</v>
      </c>
      <c r="B429" s="200">
        <v>46</v>
      </c>
      <c r="C429" s="194" t="s">
        <v>720</v>
      </c>
    </row>
    <row r="430" spans="1:3" ht="14.25" x14ac:dyDescent="0.2">
      <c r="A430" s="201" t="s">
        <v>424</v>
      </c>
      <c r="B430" s="200">
        <v>32.299999999999997</v>
      </c>
      <c r="C430" s="194" t="s">
        <v>721</v>
      </c>
    </row>
    <row r="431" spans="1:3" ht="14.25" x14ac:dyDescent="0.2">
      <c r="A431" s="201" t="s">
        <v>425</v>
      </c>
      <c r="B431" s="200">
        <v>30.9</v>
      </c>
      <c r="C431" s="194" t="s">
        <v>721</v>
      </c>
    </row>
    <row r="432" spans="1:3" ht="14.25" x14ac:dyDescent="0.2">
      <c r="A432" s="201" t="s">
        <v>426</v>
      </c>
      <c r="B432" s="200">
        <v>10.6</v>
      </c>
      <c r="C432" s="194" t="s">
        <v>719</v>
      </c>
    </row>
    <row r="433" spans="1:3" ht="14.25" x14ac:dyDescent="0.2">
      <c r="A433" s="201" t="s">
        <v>427</v>
      </c>
      <c r="B433" s="200">
        <v>22.8</v>
      </c>
      <c r="C433" s="194" t="s">
        <v>720</v>
      </c>
    </row>
    <row r="434" spans="1:3" ht="14.25" x14ac:dyDescent="0.2">
      <c r="A434" s="201" t="s">
        <v>428</v>
      </c>
      <c r="B434" s="200">
        <v>8.1</v>
      </c>
      <c r="C434" s="194" t="s">
        <v>719</v>
      </c>
    </row>
    <row r="435" spans="1:3" ht="14.25" x14ac:dyDescent="0.2">
      <c r="A435" s="201" t="s">
        <v>429</v>
      </c>
      <c r="B435" s="200">
        <v>49.7</v>
      </c>
      <c r="C435" s="194" t="s">
        <v>721</v>
      </c>
    </row>
    <row r="436" spans="1:3" ht="14.25" x14ac:dyDescent="0.2">
      <c r="A436" s="201" t="s">
        <v>430</v>
      </c>
      <c r="B436" s="200">
        <v>29.9</v>
      </c>
      <c r="C436" s="194" t="s">
        <v>720</v>
      </c>
    </row>
    <row r="437" spans="1:3" ht="14.25" x14ac:dyDescent="0.2">
      <c r="A437" s="201" t="s">
        <v>431</v>
      </c>
      <c r="B437" s="200">
        <v>17.2</v>
      </c>
      <c r="C437" s="194" t="s">
        <v>721</v>
      </c>
    </row>
    <row r="438" spans="1:3" ht="14.25" x14ac:dyDescent="0.2">
      <c r="A438" s="201" t="s">
        <v>432</v>
      </c>
      <c r="B438" s="200">
        <v>17.899999999999999</v>
      </c>
      <c r="C438" s="194" t="s">
        <v>722</v>
      </c>
    </row>
    <row r="439" spans="1:3" ht="14.25" x14ac:dyDescent="0.2">
      <c r="A439" s="201" t="s">
        <v>807</v>
      </c>
      <c r="B439" s="200">
        <v>14.3</v>
      </c>
      <c r="C439" s="194" t="s">
        <v>720</v>
      </c>
    </row>
    <row r="440" spans="1:3" ht="14.25" x14ac:dyDescent="0.2">
      <c r="A440" s="201" t="s">
        <v>433</v>
      </c>
      <c r="B440" s="200">
        <v>8.6</v>
      </c>
      <c r="C440" s="194" t="s">
        <v>719</v>
      </c>
    </row>
    <row r="441" spans="1:3" ht="14.25" x14ac:dyDescent="0.2">
      <c r="A441" s="201" t="s">
        <v>434</v>
      </c>
      <c r="B441" s="200">
        <v>40.799999999999997</v>
      </c>
      <c r="C441" s="194" t="s">
        <v>720</v>
      </c>
    </row>
    <row r="442" spans="1:3" ht="14.25" x14ac:dyDescent="0.2">
      <c r="A442" s="201" t="s">
        <v>435</v>
      </c>
      <c r="B442" s="200">
        <v>9</v>
      </c>
      <c r="C442" s="194" t="s">
        <v>721</v>
      </c>
    </row>
    <row r="443" spans="1:3" ht="14.25" x14ac:dyDescent="0.2">
      <c r="A443" s="201" t="s">
        <v>436</v>
      </c>
      <c r="B443" s="200">
        <v>14.8</v>
      </c>
      <c r="C443" s="194" t="s">
        <v>719</v>
      </c>
    </row>
    <row r="444" spans="1:3" ht="14.25" x14ac:dyDescent="0.2">
      <c r="A444" s="201" t="s">
        <v>437</v>
      </c>
      <c r="B444" s="200">
        <v>22.1</v>
      </c>
      <c r="C444" s="194" t="s">
        <v>721</v>
      </c>
    </row>
    <row r="445" spans="1:3" ht="14.25" x14ac:dyDescent="0.2">
      <c r="A445" s="201" t="s">
        <v>438</v>
      </c>
      <c r="B445" s="200">
        <v>8</v>
      </c>
      <c r="C445" s="194" t="s">
        <v>722</v>
      </c>
    </row>
    <row r="446" spans="1:3" ht="14.25" x14ac:dyDescent="0.2">
      <c r="A446" s="201" t="s">
        <v>439</v>
      </c>
      <c r="B446" s="200">
        <v>16.3</v>
      </c>
      <c r="C446" s="194" t="s">
        <v>721</v>
      </c>
    </row>
    <row r="447" spans="1:3" ht="14.25" x14ac:dyDescent="0.2">
      <c r="A447" s="201" t="s">
        <v>440</v>
      </c>
      <c r="B447" s="200">
        <v>11</v>
      </c>
      <c r="C447" s="194" t="s">
        <v>722</v>
      </c>
    </row>
    <row r="448" spans="1:3" ht="14.25" x14ac:dyDescent="0.2">
      <c r="A448" s="201" t="s">
        <v>441</v>
      </c>
      <c r="B448" s="200">
        <v>9.1999999999999993</v>
      </c>
      <c r="C448" s="194" t="s">
        <v>721</v>
      </c>
    </row>
    <row r="449" spans="1:3" ht="14.25" x14ac:dyDescent="0.2">
      <c r="A449" s="201" t="s">
        <v>442</v>
      </c>
      <c r="B449" s="200">
        <v>12</v>
      </c>
      <c r="C449" s="194" t="s">
        <v>722</v>
      </c>
    </row>
    <row r="450" spans="1:3" ht="14.25" x14ac:dyDescent="0.2">
      <c r="A450" s="201" t="s">
        <v>443</v>
      </c>
      <c r="B450" s="200">
        <v>15.7</v>
      </c>
      <c r="C450" s="194" t="s">
        <v>719</v>
      </c>
    </row>
    <row r="451" spans="1:3" ht="14.25" x14ac:dyDescent="0.2">
      <c r="A451" s="201" t="s">
        <v>444</v>
      </c>
      <c r="B451" s="200">
        <v>9.5</v>
      </c>
      <c r="C451" s="194" t="s">
        <v>720</v>
      </c>
    </row>
    <row r="452" spans="1:3" ht="14.25" x14ac:dyDescent="0.2">
      <c r="A452" s="201" t="s">
        <v>445</v>
      </c>
      <c r="B452" s="200">
        <v>8.4</v>
      </c>
      <c r="C452" s="194" t="s">
        <v>722</v>
      </c>
    </row>
    <row r="453" spans="1:3" ht="14.25" x14ac:dyDescent="0.2">
      <c r="A453" s="201" t="s">
        <v>446</v>
      </c>
      <c r="B453" s="200">
        <v>12.9</v>
      </c>
      <c r="C453" s="194" t="s">
        <v>719</v>
      </c>
    </row>
    <row r="454" spans="1:3" ht="14.25" x14ac:dyDescent="0.2">
      <c r="A454" s="201" t="s">
        <v>447</v>
      </c>
      <c r="B454" s="200">
        <v>15.6</v>
      </c>
      <c r="C454" s="194" t="s">
        <v>722</v>
      </c>
    </row>
    <row r="455" spans="1:3" ht="14.25" x14ac:dyDescent="0.2">
      <c r="A455" s="201" t="s">
        <v>448</v>
      </c>
      <c r="B455" s="200">
        <v>9.6999999999999993</v>
      </c>
      <c r="C455" s="194" t="s">
        <v>722</v>
      </c>
    </row>
    <row r="456" spans="1:3" ht="14.25" x14ac:dyDescent="0.2">
      <c r="A456" s="201" t="s">
        <v>449</v>
      </c>
      <c r="B456" s="200">
        <v>16.8</v>
      </c>
      <c r="C456" s="194" t="s">
        <v>721</v>
      </c>
    </row>
    <row r="457" spans="1:3" ht="14.25" x14ac:dyDescent="0.2">
      <c r="A457" s="201" t="s">
        <v>450</v>
      </c>
      <c r="B457" s="200">
        <v>15.6</v>
      </c>
      <c r="C457" s="194" t="s">
        <v>720</v>
      </c>
    </row>
    <row r="458" spans="1:3" ht="14.25" x14ac:dyDescent="0.2">
      <c r="A458" s="201" t="s">
        <v>451</v>
      </c>
      <c r="B458" s="200">
        <v>16</v>
      </c>
      <c r="C458" s="194" t="s">
        <v>719</v>
      </c>
    </row>
    <row r="459" spans="1:3" ht="14.25" x14ac:dyDescent="0.2">
      <c r="A459" s="201" t="s">
        <v>452</v>
      </c>
      <c r="B459" s="200">
        <v>6.1</v>
      </c>
      <c r="C459" s="194" t="s">
        <v>720</v>
      </c>
    </row>
    <row r="460" spans="1:3" ht="14.25" x14ac:dyDescent="0.2">
      <c r="A460" s="201" t="s">
        <v>453</v>
      </c>
      <c r="B460" s="200">
        <v>12</v>
      </c>
      <c r="C460" s="194" t="s">
        <v>719</v>
      </c>
    </row>
    <row r="461" spans="1:3" ht="14.25" x14ac:dyDescent="0.2">
      <c r="A461" s="201" t="s">
        <v>454</v>
      </c>
      <c r="B461" s="200">
        <v>6.3</v>
      </c>
      <c r="C461" s="194" t="s">
        <v>719</v>
      </c>
    </row>
    <row r="462" spans="1:3" ht="14.25" x14ac:dyDescent="0.2">
      <c r="A462" s="201" t="s">
        <v>455</v>
      </c>
      <c r="B462" s="200">
        <v>9.6999999999999993</v>
      </c>
      <c r="C462" s="194" t="s">
        <v>722</v>
      </c>
    </row>
    <row r="463" spans="1:3" ht="14.25" x14ac:dyDescent="0.2">
      <c r="A463" s="201" t="s">
        <v>456</v>
      </c>
      <c r="B463" s="200">
        <v>68.7</v>
      </c>
      <c r="C463" s="194" t="s">
        <v>722</v>
      </c>
    </row>
    <row r="464" spans="1:3" ht="14.25" x14ac:dyDescent="0.2">
      <c r="A464" s="201" t="s">
        <v>457</v>
      </c>
      <c r="B464" s="200">
        <v>13.3</v>
      </c>
      <c r="C464" s="194" t="s">
        <v>720</v>
      </c>
    </row>
    <row r="465" spans="1:3" ht="14.25" x14ac:dyDescent="0.2">
      <c r="A465" s="201" t="s">
        <v>458</v>
      </c>
      <c r="B465" s="200">
        <v>23.3</v>
      </c>
      <c r="C465" s="194" t="s">
        <v>721</v>
      </c>
    </row>
    <row r="466" spans="1:3" ht="14.25" x14ac:dyDescent="0.2">
      <c r="A466" s="201" t="s">
        <v>459</v>
      </c>
      <c r="B466" s="200">
        <v>12</v>
      </c>
      <c r="C466" s="194" t="s">
        <v>719</v>
      </c>
    </row>
    <row r="467" spans="1:3" ht="14.25" x14ac:dyDescent="0.2">
      <c r="A467" s="201" t="s">
        <v>460</v>
      </c>
      <c r="B467" s="200">
        <v>7</v>
      </c>
      <c r="C467" s="194" t="s">
        <v>721</v>
      </c>
    </row>
    <row r="468" spans="1:3" ht="14.25" x14ac:dyDescent="0.2">
      <c r="A468" s="201" t="s">
        <v>461</v>
      </c>
      <c r="B468" s="200">
        <v>13.3</v>
      </c>
      <c r="C468" s="194" t="s">
        <v>719</v>
      </c>
    </row>
    <row r="469" spans="1:3" ht="14.25" x14ac:dyDescent="0.2">
      <c r="A469" s="201" t="s">
        <v>462</v>
      </c>
      <c r="B469" s="200">
        <v>8.5</v>
      </c>
      <c r="C469" s="194" t="s">
        <v>719</v>
      </c>
    </row>
    <row r="470" spans="1:3" ht="14.25" x14ac:dyDescent="0.2">
      <c r="A470" s="201" t="s">
        <v>463</v>
      </c>
      <c r="B470" s="200">
        <v>12.4</v>
      </c>
      <c r="C470" s="194" t="s">
        <v>721</v>
      </c>
    </row>
    <row r="471" spans="1:3" ht="14.25" x14ac:dyDescent="0.2">
      <c r="A471" s="201" t="s">
        <v>464</v>
      </c>
      <c r="B471" s="200">
        <v>13.6</v>
      </c>
      <c r="C471" s="194" t="s">
        <v>720</v>
      </c>
    </row>
    <row r="472" spans="1:3" ht="14.25" x14ac:dyDescent="0.2">
      <c r="A472" s="201" t="s">
        <v>465</v>
      </c>
      <c r="B472" s="200">
        <v>14.2</v>
      </c>
      <c r="C472" s="194" t="s">
        <v>719</v>
      </c>
    </row>
    <row r="473" spans="1:3" ht="14.25" x14ac:dyDescent="0.2">
      <c r="A473" s="201" t="s">
        <v>466</v>
      </c>
      <c r="B473" s="200">
        <v>14</v>
      </c>
      <c r="C473" s="194" t="s">
        <v>719</v>
      </c>
    </row>
    <row r="474" spans="1:3" ht="14.25" x14ac:dyDescent="0.2">
      <c r="A474" s="201" t="s">
        <v>467</v>
      </c>
      <c r="B474" s="200">
        <v>34.200000000000003</v>
      </c>
      <c r="C474" s="194" t="s">
        <v>719</v>
      </c>
    </row>
    <row r="475" spans="1:3" ht="14.25" x14ac:dyDescent="0.2">
      <c r="A475" s="201" t="s">
        <v>468</v>
      </c>
      <c r="B475" s="200">
        <v>17.2</v>
      </c>
      <c r="C475" s="194" t="s">
        <v>719</v>
      </c>
    </row>
    <row r="476" spans="1:3" ht="14.25" x14ac:dyDescent="0.2">
      <c r="A476" s="201" t="s">
        <v>469</v>
      </c>
      <c r="B476" s="200">
        <v>14.1</v>
      </c>
      <c r="C476" s="194" t="s">
        <v>720</v>
      </c>
    </row>
    <row r="477" spans="1:3" ht="14.25" x14ac:dyDescent="0.2">
      <c r="A477" s="201" t="s">
        <v>470</v>
      </c>
      <c r="B477" s="200">
        <v>11.9</v>
      </c>
      <c r="C477" s="194" t="s">
        <v>719</v>
      </c>
    </row>
    <row r="478" spans="1:3" ht="14.25" x14ac:dyDescent="0.2">
      <c r="A478" s="201" t="s">
        <v>471</v>
      </c>
      <c r="B478" s="200">
        <v>29.5</v>
      </c>
      <c r="C478" s="194" t="s">
        <v>720</v>
      </c>
    </row>
    <row r="479" spans="1:3" ht="14.25" x14ac:dyDescent="0.2">
      <c r="A479" s="201" t="s">
        <v>472</v>
      </c>
      <c r="B479" s="200">
        <v>11.8</v>
      </c>
      <c r="C479" s="194" t="s">
        <v>719</v>
      </c>
    </row>
    <row r="480" spans="1:3" ht="14.25" x14ac:dyDescent="0.2">
      <c r="A480" s="201" t="s">
        <v>473</v>
      </c>
      <c r="B480" s="200">
        <v>15.2</v>
      </c>
      <c r="C480" s="194" t="s">
        <v>719</v>
      </c>
    </row>
    <row r="481" spans="1:3" ht="14.25" x14ac:dyDescent="0.2">
      <c r="A481" s="201" t="s">
        <v>474</v>
      </c>
      <c r="B481" s="200">
        <v>55.6</v>
      </c>
      <c r="C481" s="194" t="s">
        <v>722</v>
      </c>
    </row>
    <row r="482" spans="1:3" ht="14.25" x14ac:dyDescent="0.2">
      <c r="A482" s="201" t="s">
        <v>475</v>
      </c>
      <c r="B482" s="200">
        <v>17.100000000000001</v>
      </c>
      <c r="C482" s="194" t="s">
        <v>722</v>
      </c>
    </row>
    <row r="483" spans="1:3" ht="14.25" x14ac:dyDescent="0.2">
      <c r="A483" s="201" t="s">
        <v>476</v>
      </c>
      <c r="B483" s="200">
        <v>60.2</v>
      </c>
      <c r="C483" s="194" t="s">
        <v>722</v>
      </c>
    </row>
    <row r="484" spans="1:3" ht="14.25" x14ac:dyDescent="0.2">
      <c r="A484" s="201" t="s">
        <v>477</v>
      </c>
      <c r="B484" s="200">
        <v>23.3</v>
      </c>
      <c r="C484" s="194" t="s">
        <v>720</v>
      </c>
    </row>
    <row r="485" spans="1:3" ht="14.25" x14ac:dyDescent="0.2">
      <c r="A485" s="201" t="s">
        <v>478</v>
      </c>
      <c r="B485" s="200">
        <v>43.9</v>
      </c>
      <c r="C485" s="194" t="s">
        <v>719</v>
      </c>
    </row>
    <row r="486" spans="1:3" ht="14.25" x14ac:dyDescent="0.2">
      <c r="A486" s="201" t="s">
        <v>479</v>
      </c>
      <c r="B486" s="200">
        <v>12.9</v>
      </c>
      <c r="C486" s="194" t="s">
        <v>719</v>
      </c>
    </row>
    <row r="487" spans="1:3" ht="14.25" x14ac:dyDescent="0.2">
      <c r="A487" s="201" t="s">
        <v>480</v>
      </c>
      <c r="B487" s="200">
        <v>9.3000000000000007</v>
      </c>
      <c r="C487" s="194" t="s">
        <v>722</v>
      </c>
    </row>
    <row r="488" spans="1:3" ht="14.25" x14ac:dyDescent="0.2">
      <c r="A488" s="201" t="s">
        <v>817</v>
      </c>
      <c r="B488" s="200">
        <v>8.5</v>
      </c>
      <c r="C488" s="194" t="s">
        <v>719</v>
      </c>
    </row>
    <row r="489" spans="1:3" ht="14.25" x14ac:dyDescent="0.2">
      <c r="A489" s="201" t="s">
        <v>481</v>
      </c>
      <c r="B489" s="200">
        <v>63.4</v>
      </c>
      <c r="C489" s="194" t="s">
        <v>722</v>
      </c>
    </row>
    <row r="490" spans="1:3" ht="14.25" x14ac:dyDescent="0.2">
      <c r="A490" s="201" t="s">
        <v>482</v>
      </c>
      <c r="B490" s="200">
        <v>49</v>
      </c>
      <c r="C490" s="194" t="s">
        <v>721</v>
      </c>
    </row>
    <row r="491" spans="1:3" ht="14.25" x14ac:dyDescent="0.2">
      <c r="A491" s="201" t="s">
        <v>483</v>
      </c>
      <c r="B491" s="200">
        <v>9.1999999999999993</v>
      </c>
      <c r="C491" s="194" t="s">
        <v>722</v>
      </c>
    </row>
    <row r="492" spans="1:3" ht="14.25" x14ac:dyDescent="0.2">
      <c r="A492" s="201" t="s">
        <v>818</v>
      </c>
      <c r="B492" s="200">
        <v>34.1</v>
      </c>
      <c r="C492" s="194" t="s">
        <v>721</v>
      </c>
    </row>
    <row r="493" spans="1:3" ht="14.25" x14ac:dyDescent="0.2">
      <c r="A493" s="201" t="s">
        <v>484</v>
      </c>
      <c r="B493" s="200">
        <v>14.3</v>
      </c>
      <c r="C493" s="194" t="s">
        <v>721</v>
      </c>
    </row>
    <row r="494" spans="1:3" ht="14.25" x14ac:dyDescent="0.2">
      <c r="A494" s="201" t="s">
        <v>485</v>
      </c>
      <c r="B494" s="200">
        <v>12.6</v>
      </c>
      <c r="C494" s="194" t="s">
        <v>719</v>
      </c>
    </row>
    <row r="495" spans="1:3" ht="14.25" x14ac:dyDescent="0.2">
      <c r="A495" s="201" t="s">
        <v>486</v>
      </c>
      <c r="B495" s="200">
        <v>16.600000000000001</v>
      </c>
      <c r="C495" s="194" t="s">
        <v>721</v>
      </c>
    </row>
    <row r="496" spans="1:3" ht="14.25" x14ac:dyDescent="0.2">
      <c r="A496" s="201" t="s">
        <v>487</v>
      </c>
      <c r="B496" s="200">
        <v>11</v>
      </c>
      <c r="C496" s="194" t="s">
        <v>720</v>
      </c>
    </row>
    <row r="497" spans="1:3" ht="14.25" x14ac:dyDescent="0.2">
      <c r="A497" s="201" t="s">
        <v>488</v>
      </c>
      <c r="B497" s="200">
        <v>66.7</v>
      </c>
      <c r="C497" s="194" t="s">
        <v>721</v>
      </c>
    </row>
    <row r="498" spans="1:3" ht="14.25" x14ac:dyDescent="0.2">
      <c r="A498" s="201" t="s">
        <v>489</v>
      </c>
      <c r="B498" s="200">
        <v>11.5</v>
      </c>
      <c r="C498" s="194" t="s">
        <v>719</v>
      </c>
    </row>
    <row r="499" spans="1:3" ht="14.25" x14ac:dyDescent="0.2">
      <c r="A499" s="201" t="s">
        <v>490</v>
      </c>
      <c r="B499" s="200">
        <v>20.5</v>
      </c>
      <c r="C499" s="194" t="s">
        <v>719</v>
      </c>
    </row>
    <row r="500" spans="1:3" ht="14.25" x14ac:dyDescent="0.2">
      <c r="A500" s="201" t="s">
        <v>491</v>
      </c>
      <c r="B500" s="200">
        <v>16.100000000000001</v>
      </c>
      <c r="C500" s="194" t="s">
        <v>719</v>
      </c>
    </row>
    <row r="501" spans="1:3" ht="14.25" x14ac:dyDescent="0.2">
      <c r="A501" s="201" t="s">
        <v>492</v>
      </c>
      <c r="B501" s="200">
        <v>26.8</v>
      </c>
      <c r="C501" s="194" t="s">
        <v>721</v>
      </c>
    </row>
    <row r="502" spans="1:3" ht="14.25" x14ac:dyDescent="0.2">
      <c r="A502" s="201" t="s">
        <v>493</v>
      </c>
      <c r="B502" s="200">
        <v>12.8</v>
      </c>
      <c r="C502" s="194" t="s">
        <v>719</v>
      </c>
    </row>
    <row r="503" spans="1:3" ht="14.25" x14ac:dyDescent="0.2">
      <c r="A503" s="201" t="s">
        <v>494</v>
      </c>
      <c r="B503" s="200">
        <v>5.5</v>
      </c>
      <c r="C503" s="194" t="s">
        <v>719</v>
      </c>
    </row>
    <row r="504" spans="1:3" ht="14.25" x14ac:dyDescent="0.2">
      <c r="A504" s="201" t="s">
        <v>495</v>
      </c>
      <c r="B504" s="200">
        <v>10.3</v>
      </c>
      <c r="C504" s="194" t="s">
        <v>721</v>
      </c>
    </row>
    <row r="505" spans="1:3" ht="14.25" x14ac:dyDescent="0.2">
      <c r="A505" s="201" t="s">
        <v>496</v>
      </c>
      <c r="B505" s="200">
        <v>10.199999999999999</v>
      </c>
      <c r="C505" s="194" t="s">
        <v>719</v>
      </c>
    </row>
    <row r="506" spans="1:3" ht="14.25" x14ac:dyDescent="0.2">
      <c r="A506" s="201" t="s">
        <v>497</v>
      </c>
      <c r="B506" s="200">
        <v>19</v>
      </c>
      <c r="C506" s="194" t="s">
        <v>721</v>
      </c>
    </row>
    <row r="507" spans="1:3" ht="14.25" x14ac:dyDescent="0.2">
      <c r="A507" s="201" t="s">
        <v>498</v>
      </c>
      <c r="B507" s="200">
        <v>9.5</v>
      </c>
      <c r="C507" s="194" t="s">
        <v>722</v>
      </c>
    </row>
    <row r="508" spans="1:3" ht="14.25" x14ac:dyDescent="0.2">
      <c r="A508" s="201" t="s">
        <v>499</v>
      </c>
      <c r="B508" s="200">
        <v>45.6</v>
      </c>
      <c r="C508" s="194" t="s">
        <v>720</v>
      </c>
    </row>
    <row r="509" spans="1:3" ht="14.25" x14ac:dyDescent="0.2">
      <c r="A509" s="201" t="s">
        <v>500</v>
      </c>
      <c r="B509" s="200">
        <v>12.9</v>
      </c>
      <c r="C509" s="194" t="s">
        <v>719</v>
      </c>
    </row>
    <row r="510" spans="1:3" ht="14.25" x14ac:dyDescent="0.2">
      <c r="A510" s="201" t="s">
        <v>501</v>
      </c>
      <c r="B510" s="200">
        <v>16</v>
      </c>
      <c r="C510" s="194" t="s">
        <v>721</v>
      </c>
    </row>
    <row r="511" spans="1:3" ht="14.25" x14ac:dyDescent="0.2">
      <c r="A511" s="201" t="s">
        <v>502</v>
      </c>
      <c r="B511" s="200">
        <v>15.3</v>
      </c>
      <c r="C511" s="194" t="s">
        <v>720</v>
      </c>
    </row>
    <row r="512" spans="1:3" ht="14.25" x14ac:dyDescent="0.2">
      <c r="A512" s="201" t="s">
        <v>503</v>
      </c>
      <c r="B512" s="200">
        <v>22.7</v>
      </c>
      <c r="C512" s="194" t="s">
        <v>720</v>
      </c>
    </row>
    <row r="513" spans="1:3" ht="14.25" x14ac:dyDescent="0.2">
      <c r="A513" s="201" t="s">
        <v>504</v>
      </c>
      <c r="B513" s="200">
        <v>12.4</v>
      </c>
      <c r="C513" s="194" t="s">
        <v>722</v>
      </c>
    </row>
    <row r="514" spans="1:3" ht="14.25" x14ac:dyDescent="0.2">
      <c r="A514" s="201" t="s">
        <v>505</v>
      </c>
      <c r="B514" s="200">
        <v>8.8000000000000007</v>
      </c>
      <c r="C514" s="194" t="s">
        <v>719</v>
      </c>
    </row>
    <row r="515" spans="1:3" ht="14.25" x14ac:dyDescent="0.2">
      <c r="A515" s="201" t="s">
        <v>506</v>
      </c>
      <c r="B515" s="200">
        <v>11.9</v>
      </c>
      <c r="C515" s="194" t="s">
        <v>719</v>
      </c>
    </row>
    <row r="516" spans="1:3" ht="14.25" x14ac:dyDescent="0.2">
      <c r="A516" s="201" t="s">
        <v>507</v>
      </c>
      <c r="B516" s="200">
        <v>9.6999999999999993</v>
      </c>
      <c r="C516" s="194" t="s">
        <v>722</v>
      </c>
    </row>
    <row r="517" spans="1:3" ht="14.25" x14ac:dyDescent="0.2">
      <c r="A517" s="201" t="s">
        <v>819</v>
      </c>
      <c r="B517" s="200">
        <v>10.9</v>
      </c>
      <c r="C517" s="194" t="s">
        <v>720</v>
      </c>
    </row>
    <row r="518" spans="1:3" ht="14.25" x14ac:dyDescent="0.2">
      <c r="A518" s="201" t="s">
        <v>508</v>
      </c>
      <c r="B518" s="200">
        <v>25.6</v>
      </c>
      <c r="C518" s="194" t="s">
        <v>720</v>
      </c>
    </row>
    <row r="519" spans="1:3" ht="14.25" x14ac:dyDescent="0.2">
      <c r="A519" s="201" t="s">
        <v>820</v>
      </c>
      <c r="B519" s="200">
        <v>7.8</v>
      </c>
      <c r="C519" s="194" t="s">
        <v>719</v>
      </c>
    </row>
    <row r="520" spans="1:3" ht="14.25" x14ac:dyDescent="0.2">
      <c r="A520" s="201" t="s">
        <v>509</v>
      </c>
      <c r="B520" s="200">
        <v>17.600000000000001</v>
      </c>
      <c r="C520" s="194" t="s">
        <v>722</v>
      </c>
    </row>
    <row r="521" spans="1:3" ht="14.25" x14ac:dyDescent="0.2">
      <c r="A521" s="201" t="s">
        <v>510</v>
      </c>
      <c r="B521" s="200">
        <v>29</v>
      </c>
      <c r="C521" s="194" t="s">
        <v>719</v>
      </c>
    </row>
    <row r="522" spans="1:3" ht="14.25" x14ac:dyDescent="0.2">
      <c r="A522" s="201" t="s">
        <v>511</v>
      </c>
      <c r="B522" s="200">
        <v>15.3</v>
      </c>
      <c r="C522" s="194" t="s">
        <v>722</v>
      </c>
    </row>
    <row r="523" spans="1:3" ht="14.25" x14ac:dyDescent="0.2">
      <c r="A523" s="201" t="s">
        <v>512</v>
      </c>
      <c r="B523" s="200">
        <v>10.8</v>
      </c>
      <c r="C523" s="194" t="s">
        <v>722</v>
      </c>
    </row>
    <row r="524" spans="1:3" ht="14.25" x14ac:dyDescent="0.2">
      <c r="A524" s="201" t="s">
        <v>513</v>
      </c>
      <c r="B524" s="200">
        <v>8.6999999999999993</v>
      </c>
      <c r="C524" s="194" t="s">
        <v>719</v>
      </c>
    </row>
    <row r="525" spans="1:3" ht="14.25" x14ac:dyDescent="0.2">
      <c r="A525" s="201" t="s">
        <v>514</v>
      </c>
      <c r="B525" s="200">
        <v>8.6999999999999993</v>
      </c>
      <c r="C525" s="194" t="s">
        <v>719</v>
      </c>
    </row>
    <row r="526" spans="1:3" ht="14.25" x14ac:dyDescent="0.2">
      <c r="A526" s="201" t="s">
        <v>515</v>
      </c>
      <c r="B526" s="200">
        <v>13.4</v>
      </c>
      <c r="C526" s="194" t="s">
        <v>720</v>
      </c>
    </row>
    <row r="527" spans="1:3" ht="14.25" x14ac:dyDescent="0.2">
      <c r="A527" s="201" t="s">
        <v>516</v>
      </c>
      <c r="B527" s="200">
        <v>37.4</v>
      </c>
      <c r="C527" s="194" t="s">
        <v>720</v>
      </c>
    </row>
    <row r="528" spans="1:3" ht="14.25" x14ac:dyDescent="0.2">
      <c r="A528" s="201" t="s">
        <v>517</v>
      </c>
      <c r="B528" s="200">
        <v>15.6</v>
      </c>
      <c r="C528" s="194" t="s">
        <v>719</v>
      </c>
    </row>
    <row r="529" spans="1:3" ht="14.25" x14ac:dyDescent="0.2">
      <c r="A529" s="201" t="s">
        <v>518</v>
      </c>
      <c r="B529" s="200">
        <v>18.100000000000001</v>
      </c>
      <c r="C529" s="194" t="s">
        <v>720</v>
      </c>
    </row>
    <row r="530" spans="1:3" ht="14.25" x14ac:dyDescent="0.2">
      <c r="A530" s="201" t="s">
        <v>519</v>
      </c>
      <c r="B530" s="200">
        <v>5.5</v>
      </c>
      <c r="C530" s="194" t="s">
        <v>721</v>
      </c>
    </row>
    <row r="531" spans="1:3" ht="14.25" x14ac:dyDescent="0.2">
      <c r="A531" s="201" t="s">
        <v>520</v>
      </c>
      <c r="B531" s="200">
        <v>21.9</v>
      </c>
      <c r="C531" s="194" t="s">
        <v>719</v>
      </c>
    </row>
    <row r="532" spans="1:3" ht="14.25" x14ac:dyDescent="0.2">
      <c r="A532" s="201" t="s">
        <v>821</v>
      </c>
      <c r="B532" s="200">
        <v>11.6</v>
      </c>
      <c r="C532" s="194" t="s">
        <v>722</v>
      </c>
    </row>
    <row r="533" spans="1:3" ht="14.25" x14ac:dyDescent="0.2">
      <c r="A533" s="201" t="s">
        <v>521</v>
      </c>
      <c r="B533" s="200">
        <v>21.1</v>
      </c>
      <c r="C533" s="194" t="s">
        <v>719</v>
      </c>
    </row>
    <row r="534" spans="1:3" ht="14.25" x14ac:dyDescent="0.2">
      <c r="A534" s="201" t="s">
        <v>522</v>
      </c>
      <c r="B534" s="200">
        <v>12.1</v>
      </c>
      <c r="C534" s="194" t="s">
        <v>722</v>
      </c>
    </row>
    <row r="535" spans="1:3" ht="14.25" x14ac:dyDescent="0.2">
      <c r="A535" s="201" t="s">
        <v>523</v>
      </c>
      <c r="B535" s="200">
        <v>10.8</v>
      </c>
      <c r="C535" s="194" t="s">
        <v>719</v>
      </c>
    </row>
    <row r="536" spans="1:3" ht="14.25" x14ac:dyDescent="0.2">
      <c r="A536" s="201" t="s">
        <v>524</v>
      </c>
      <c r="B536" s="200">
        <v>43</v>
      </c>
      <c r="C536" s="194" t="s">
        <v>720</v>
      </c>
    </row>
    <row r="537" spans="1:3" ht="14.25" x14ac:dyDescent="0.2">
      <c r="A537" s="201" t="s">
        <v>525</v>
      </c>
      <c r="B537" s="200">
        <v>8.3000000000000007</v>
      </c>
      <c r="C537" s="194" t="s">
        <v>721</v>
      </c>
    </row>
    <row r="538" spans="1:3" ht="14.25" x14ac:dyDescent="0.2">
      <c r="A538" s="201" t="s">
        <v>526</v>
      </c>
      <c r="B538" s="200">
        <v>47.8</v>
      </c>
      <c r="C538" s="194" t="s">
        <v>721</v>
      </c>
    </row>
    <row r="539" spans="1:3" ht="14.25" x14ac:dyDescent="0.2">
      <c r="A539" s="201" t="s">
        <v>822</v>
      </c>
      <c r="B539" s="200">
        <v>21.3</v>
      </c>
      <c r="C539" s="194" t="s">
        <v>719</v>
      </c>
    </row>
    <row r="540" spans="1:3" ht="14.25" x14ac:dyDescent="0.2">
      <c r="A540" s="201" t="s">
        <v>527</v>
      </c>
      <c r="B540" s="200">
        <v>13.1</v>
      </c>
      <c r="C540" s="194" t="s">
        <v>721</v>
      </c>
    </row>
    <row r="541" spans="1:3" ht="14.25" x14ac:dyDescent="0.2">
      <c r="A541" s="201" t="s">
        <v>794</v>
      </c>
      <c r="B541" s="200">
        <v>11.3</v>
      </c>
      <c r="C541" s="194" t="s">
        <v>721</v>
      </c>
    </row>
    <row r="542" spans="1:3" ht="14.25" x14ac:dyDescent="0.2">
      <c r="A542" s="201" t="s">
        <v>528</v>
      </c>
      <c r="B542" s="200">
        <v>16.7</v>
      </c>
      <c r="C542" s="194" t="s">
        <v>721</v>
      </c>
    </row>
    <row r="543" spans="1:3" ht="14.25" x14ac:dyDescent="0.2">
      <c r="A543" s="201" t="s">
        <v>529</v>
      </c>
      <c r="B543" s="200">
        <v>50.7</v>
      </c>
      <c r="C543" s="194" t="s">
        <v>719</v>
      </c>
    </row>
    <row r="544" spans="1:3" ht="14.25" x14ac:dyDescent="0.2">
      <c r="A544" s="201" t="s">
        <v>530</v>
      </c>
      <c r="B544" s="200">
        <v>7.6</v>
      </c>
      <c r="C544" s="194" t="s">
        <v>719</v>
      </c>
    </row>
    <row r="545" spans="1:3" ht="14.25" x14ac:dyDescent="0.2">
      <c r="A545" s="201" t="s">
        <v>531</v>
      </c>
      <c r="B545" s="200">
        <v>15.8</v>
      </c>
      <c r="C545" s="194" t="s">
        <v>721</v>
      </c>
    </row>
    <row r="546" spans="1:3" ht="14.25" x14ac:dyDescent="0.2">
      <c r="A546" s="201" t="s">
        <v>532</v>
      </c>
      <c r="B546" s="200">
        <v>73.599999999999994</v>
      </c>
      <c r="C546" s="194" t="s">
        <v>722</v>
      </c>
    </row>
    <row r="547" spans="1:3" ht="14.25" x14ac:dyDescent="0.2">
      <c r="A547" s="201" t="s">
        <v>533</v>
      </c>
      <c r="B547" s="200">
        <v>40.4</v>
      </c>
      <c r="C547" s="194" t="s">
        <v>721</v>
      </c>
    </row>
    <row r="548" spans="1:3" ht="14.25" x14ac:dyDescent="0.2">
      <c r="A548" s="201" t="s">
        <v>534</v>
      </c>
      <c r="B548" s="200">
        <v>52.5</v>
      </c>
      <c r="C548" s="194" t="s">
        <v>721</v>
      </c>
    </row>
    <row r="549" spans="1:3" ht="14.25" x14ac:dyDescent="0.2">
      <c r="A549" s="201" t="s">
        <v>535</v>
      </c>
      <c r="B549" s="200">
        <v>1.6</v>
      </c>
      <c r="C549" s="194" t="s">
        <v>721</v>
      </c>
    </row>
    <row r="550" spans="1:3" ht="14.25" x14ac:dyDescent="0.2">
      <c r="A550" s="201" t="s">
        <v>536</v>
      </c>
      <c r="B550" s="200">
        <v>22.5</v>
      </c>
      <c r="C550" s="194" t="s">
        <v>721</v>
      </c>
    </row>
    <row r="551" spans="1:3" ht="14.25" x14ac:dyDescent="0.2">
      <c r="A551" s="201" t="s">
        <v>537</v>
      </c>
      <c r="B551" s="200">
        <v>10.4</v>
      </c>
      <c r="C551" s="194" t="s">
        <v>719</v>
      </c>
    </row>
    <row r="552" spans="1:3" ht="14.25" x14ac:dyDescent="0.2">
      <c r="A552" s="201" t="s">
        <v>823</v>
      </c>
      <c r="B552" s="200">
        <v>18.8</v>
      </c>
      <c r="C552" s="194" t="s">
        <v>719</v>
      </c>
    </row>
    <row r="553" spans="1:3" ht="14.25" x14ac:dyDescent="0.2">
      <c r="A553" s="201" t="s">
        <v>538</v>
      </c>
      <c r="B553" s="200">
        <v>14.1</v>
      </c>
      <c r="C553" s="194" t="s">
        <v>722</v>
      </c>
    </row>
    <row r="554" spans="1:3" ht="14.25" x14ac:dyDescent="0.2">
      <c r="A554" s="201" t="s">
        <v>539</v>
      </c>
      <c r="B554" s="200">
        <v>18.399999999999999</v>
      </c>
      <c r="C554" s="194" t="s">
        <v>719</v>
      </c>
    </row>
    <row r="555" spans="1:3" ht="14.25" x14ac:dyDescent="0.2">
      <c r="A555" s="201" t="s">
        <v>824</v>
      </c>
      <c r="B555" s="200">
        <v>7.6</v>
      </c>
      <c r="C555" s="194" t="s">
        <v>719</v>
      </c>
    </row>
    <row r="556" spans="1:3" ht="14.25" x14ac:dyDescent="0.2">
      <c r="A556" s="201" t="s">
        <v>540</v>
      </c>
      <c r="B556" s="200">
        <v>7.9</v>
      </c>
      <c r="C556" s="194" t="s">
        <v>722</v>
      </c>
    </row>
    <row r="557" spans="1:3" ht="14.25" x14ac:dyDescent="0.2">
      <c r="A557" s="201" t="s">
        <v>541</v>
      </c>
      <c r="B557" s="200">
        <v>12.1</v>
      </c>
      <c r="C557" s="194" t="s">
        <v>722</v>
      </c>
    </row>
    <row r="558" spans="1:3" ht="14.25" x14ac:dyDescent="0.2">
      <c r="A558" s="201" t="s">
        <v>542</v>
      </c>
      <c r="B558" s="200">
        <v>60.7</v>
      </c>
      <c r="C558" s="194" t="s">
        <v>722</v>
      </c>
    </row>
    <row r="559" spans="1:3" ht="14.25" x14ac:dyDescent="0.2">
      <c r="A559" s="201" t="s">
        <v>543</v>
      </c>
      <c r="B559" s="200">
        <v>20.2</v>
      </c>
      <c r="C559" s="194" t="s">
        <v>719</v>
      </c>
    </row>
    <row r="560" spans="1:3" ht="14.25" x14ac:dyDescent="0.2">
      <c r="A560" s="201" t="s">
        <v>544</v>
      </c>
      <c r="B560" s="200">
        <v>8.6999999999999993</v>
      </c>
      <c r="C560" s="194" t="s">
        <v>722</v>
      </c>
    </row>
    <row r="561" spans="1:3" ht="14.25" x14ac:dyDescent="0.2">
      <c r="A561" s="201" t="s">
        <v>545</v>
      </c>
      <c r="B561" s="200">
        <v>26.9</v>
      </c>
      <c r="C561" s="194" t="s">
        <v>720</v>
      </c>
    </row>
    <row r="562" spans="1:3" ht="14.25" x14ac:dyDescent="0.2">
      <c r="A562" s="201" t="s">
        <v>546</v>
      </c>
      <c r="B562" s="200">
        <v>78.400000000000006</v>
      </c>
      <c r="C562" s="194" t="s">
        <v>721</v>
      </c>
    </row>
    <row r="563" spans="1:3" ht="14.25" x14ac:dyDescent="0.2">
      <c r="A563" s="201" t="s">
        <v>795</v>
      </c>
      <c r="B563" s="200">
        <v>37.200000000000003</v>
      </c>
      <c r="C563" s="194" t="s">
        <v>719</v>
      </c>
    </row>
    <row r="564" spans="1:3" ht="14.25" x14ac:dyDescent="0.2">
      <c r="A564" s="201" t="s">
        <v>547</v>
      </c>
      <c r="B564" s="200">
        <v>11.1</v>
      </c>
      <c r="C564" s="194" t="s">
        <v>720</v>
      </c>
    </row>
    <row r="565" spans="1:3" ht="14.25" x14ac:dyDescent="0.2">
      <c r="A565" s="201" t="s">
        <v>548</v>
      </c>
      <c r="B565" s="200">
        <v>29.6</v>
      </c>
      <c r="C565" s="194" t="s">
        <v>720</v>
      </c>
    </row>
    <row r="566" spans="1:3" ht="14.25" x14ac:dyDescent="0.2">
      <c r="A566" s="201" t="s">
        <v>549</v>
      </c>
      <c r="B566" s="200">
        <v>27.4</v>
      </c>
      <c r="C566" s="194" t="s">
        <v>721</v>
      </c>
    </row>
    <row r="567" spans="1:3" ht="14.25" x14ac:dyDescent="0.2">
      <c r="A567" s="201" t="s">
        <v>550</v>
      </c>
      <c r="B567" s="200">
        <v>22.8</v>
      </c>
      <c r="C567" s="194" t="s">
        <v>721</v>
      </c>
    </row>
    <row r="568" spans="1:3" ht="14.25" x14ac:dyDescent="0.2">
      <c r="A568" s="201" t="s">
        <v>551</v>
      </c>
      <c r="B568" s="200">
        <v>17.100000000000001</v>
      </c>
      <c r="C568" s="194" t="s">
        <v>722</v>
      </c>
    </row>
    <row r="569" spans="1:3" ht="14.25" x14ac:dyDescent="0.2">
      <c r="A569" s="201" t="s">
        <v>552</v>
      </c>
      <c r="B569" s="200">
        <v>46.6</v>
      </c>
      <c r="C569" s="194" t="s">
        <v>720</v>
      </c>
    </row>
    <row r="570" spans="1:3" ht="14.25" x14ac:dyDescent="0.2">
      <c r="A570" s="201" t="s">
        <v>553</v>
      </c>
      <c r="B570" s="200">
        <v>88.4</v>
      </c>
      <c r="C570" s="194" t="s">
        <v>722</v>
      </c>
    </row>
    <row r="571" spans="1:3" ht="14.25" x14ac:dyDescent="0.2">
      <c r="A571" s="201" t="s">
        <v>554</v>
      </c>
      <c r="B571" s="200">
        <v>21.2</v>
      </c>
      <c r="C571" s="194" t="s">
        <v>720</v>
      </c>
    </row>
    <row r="572" spans="1:3" ht="14.25" x14ac:dyDescent="0.2">
      <c r="A572" s="201" t="s">
        <v>555</v>
      </c>
      <c r="B572" s="200">
        <v>19.899999999999999</v>
      </c>
      <c r="C572" s="194" t="s">
        <v>719</v>
      </c>
    </row>
    <row r="573" spans="1:3" ht="14.25" x14ac:dyDescent="0.2">
      <c r="A573" s="201" t="s">
        <v>556</v>
      </c>
      <c r="B573" s="200">
        <v>69.400000000000006</v>
      </c>
      <c r="C573" s="194" t="s">
        <v>722</v>
      </c>
    </row>
    <row r="574" spans="1:3" ht="14.25" x14ac:dyDescent="0.2">
      <c r="A574" s="201" t="s">
        <v>557</v>
      </c>
      <c r="B574" s="200">
        <v>25.4</v>
      </c>
      <c r="C574" s="194" t="s">
        <v>720</v>
      </c>
    </row>
    <row r="575" spans="1:3" ht="14.25" x14ac:dyDescent="0.2">
      <c r="A575" s="201" t="s">
        <v>558</v>
      </c>
      <c r="B575" s="200">
        <v>19.100000000000001</v>
      </c>
      <c r="C575" s="194" t="s">
        <v>719</v>
      </c>
    </row>
    <row r="576" spans="1:3" ht="14.25" x14ac:dyDescent="0.2">
      <c r="A576" s="201" t="s">
        <v>559</v>
      </c>
      <c r="B576" s="200">
        <v>17.399999999999999</v>
      </c>
      <c r="C576" s="194" t="s">
        <v>722</v>
      </c>
    </row>
    <row r="577" spans="1:3" ht="14.25" x14ac:dyDescent="0.2">
      <c r="A577" s="201" t="s">
        <v>560</v>
      </c>
      <c r="B577" s="200">
        <v>22.2</v>
      </c>
      <c r="C577" s="194" t="s">
        <v>721</v>
      </c>
    </row>
    <row r="578" spans="1:3" ht="14.25" x14ac:dyDescent="0.2">
      <c r="A578" s="201" t="s">
        <v>561</v>
      </c>
      <c r="B578" s="200">
        <v>23</v>
      </c>
      <c r="C578" s="194" t="s">
        <v>720</v>
      </c>
    </row>
    <row r="579" spans="1:3" ht="14.25" x14ac:dyDescent="0.2">
      <c r="A579" s="201" t="s">
        <v>562</v>
      </c>
      <c r="B579" s="200">
        <v>14.5</v>
      </c>
      <c r="C579" s="194" t="s">
        <v>719</v>
      </c>
    </row>
    <row r="580" spans="1:3" ht="14.25" x14ac:dyDescent="0.2">
      <c r="A580" s="201" t="s">
        <v>563</v>
      </c>
      <c r="B580" s="200">
        <v>9.4</v>
      </c>
      <c r="C580" s="194" t="s">
        <v>722</v>
      </c>
    </row>
    <row r="581" spans="1:3" ht="14.25" x14ac:dyDescent="0.2">
      <c r="A581" s="201" t="s">
        <v>564</v>
      </c>
      <c r="B581" s="200">
        <v>78.599999999999994</v>
      </c>
      <c r="C581" s="194" t="s">
        <v>722</v>
      </c>
    </row>
    <row r="582" spans="1:3" ht="14.25" x14ac:dyDescent="0.2">
      <c r="A582" s="201" t="s">
        <v>565</v>
      </c>
      <c r="B582" s="200">
        <v>8</v>
      </c>
      <c r="C582" s="194" t="s">
        <v>720</v>
      </c>
    </row>
    <row r="583" spans="1:3" ht="14.25" x14ac:dyDescent="0.2">
      <c r="A583" s="201" t="s">
        <v>566</v>
      </c>
      <c r="B583" s="200">
        <v>28.4</v>
      </c>
      <c r="C583" s="194" t="s">
        <v>719</v>
      </c>
    </row>
    <row r="584" spans="1:3" ht="14.25" x14ac:dyDescent="0.2">
      <c r="A584" s="201" t="s">
        <v>567</v>
      </c>
      <c r="B584" s="200">
        <v>19.100000000000001</v>
      </c>
      <c r="C584" s="194" t="s">
        <v>720</v>
      </c>
    </row>
    <row r="585" spans="1:3" ht="14.25" x14ac:dyDescent="0.2">
      <c r="A585" s="201" t="s">
        <v>568</v>
      </c>
      <c r="B585" s="200">
        <v>19</v>
      </c>
      <c r="C585" s="194" t="s">
        <v>720</v>
      </c>
    </row>
    <row r="586" spans="1:3" ht="14.25" x14ac:dyDescent="0.2">
      <c r="A586" s="201" t="s">
        <v>569</v>
      </c>
      <c r="B586" s="200">
        <v>8</v>
      </c>
      <c r="C586" s="194" t="s">
        <v>720</v>
      </c>
    </row>
    <row r="587" spans="1:3" ht="14.25" x14ac:dyDescent="0.2">
      <c r="A587" s="201" t="s">
        <v>570</v>
      </c>
      <c r="B587" s="200">
        <v>7.3</v>
      </c>
      <c r="C587" s="194" t="s">
        <v>720</v>
      </c>
    </row>
    <row r="588" spans="1:3" ht="14.25" x14ac:dyDescent="0.2">
      <c r="A588" s="201" t="s">
        <v>571</v>
      </c>
      <c r="B588" s="200">
        <v>10.6</v>
      </c>
      <c r="C588" s="194" t="s">
        <v>721</v>
      </c>
    </row>
    <row r="589" spans="1:3" ht="14.25" x14ac:dyDescent="0.2">
      <c r="A589" s="201" t="s">
        <v>572</v>
      </c>
      <c r="B589" s="200">
        <v>30.6</v>
      </c>
      <c r="C589" s="194" t="s">
        <v>720</v>
      </c>
    </row>
    <row r="590" spans="1:3" ht="14.25" x14ac:dyDescent="0.2">
      <c r="A590" s="201" t="s">
        <v>573</v>
      </c>
      <c r="B590" s="200">
        <v>12.9</v>
      </c>
      <c r="C590" s="194" t="s">
        <v>722</v>
      </c>
    </row>
    <row r="591" spans="1:3" ht="14.25" x14ac:dyDescent="0.2">
      <c r="A591" s="201" t="s">
        <v>574</v>
      </c>
      <c r="B591" s="200">
        <v>11.1</v>
      </c>
      <c r="C591" s="194" t="s">
        <v>722</v>
      </c>
    </row>
    <row r="592" spans="1:3" ht="14.25" x14ac:dyDescent="0.2">
      <c r="A592" s="201" t="s">
        <v>575</v>
      </c>
      <c r="B592" s="200">
        <v>10.5</v>
      </c>
      <c r="C592" s="194" t="s">
        <v>721</v>
      </c>
    </row>
    <row r="593" spans="1:3" ht="14.25" x14ac:dyDescent="0.2">
      <c r="A593" s="201" t="s">
        <v>576</v>
      </c>
      <c r="B593" s="200">
        <v>12.5</v>
      </c>
      <c r="C593" s="194" t="s">
        <v>719</v>
      </c>
    </row>
    <row r="594" spans="1:3" ht="14.25" x14ac:dyDescent="0.2">
      <c r="A594" s="201" t="s">
        <v>577</v>
      </c>
      <c r="B594" s="200">
        <v>13.8</v>
      </c>
      <c r="C594" s="194" t="s">
        <v>719</v>
      </c>
    </row>
    <row r="595" spans="1:3" ht="14.25" x14ac:dyDescent="0.2">
      <c r="A595" s="201" t="s">
        <v>578</v>
      </c>
      <c r="B595" s="200">
        <v>10.199999999999999</v>
      </c>
      <c r="C595" s="194" t="s">
        <v>719</v>
      </c>
    </row>
    <row r="596" spans="1:3" ht="14.25" x14ac:dyDescent="0.2">
      <c r="A596" s="201" t="s">
        <v>579</v>
      </c>
      <c r="B596" s="200">
        <v>6.7</v>
      </c>
      <c r="C596" s="194" t="s">
        <v>722</v>
      </c>
    </row>
    <row r="597" spans="1:3" ht="14.25" x14ac:dyDescent="0.2">
      <c r="A597" s="201" t="s">
        <v>580</v>
      </c>
      <c r="B597" s="200">
        <v>21.8</v>
      </c>
      <c r="C597" s="194" t="s">
        <v>722</v>
      </c>
    </row>
    <row r="598" spans="1:3" ht="14.25" x14ac:dyDescent="0.2">
      <c r="A598" s="201" t="s">
        <v>581</v>
      </c>
      <c r="B598" s="200">
        <v>10.1</v>
      </c>
      <c r="C598" s="194" t="s">
        <v>722</v>
      </c>
    </row>
    <row r="599" spans="1:3" ht="14.25" x14ac:dyDescent="0.2">
      <c r="A599" s="201" t="s">
        <v>825</v>
      </c>
      <c r="B599" s="200">
        <v>88.7</v>
      </c>
      <c r="C599" s="194" t="s">
        <v>722</v>
      </c>
    </row>
    <row r="600" spans="1:3" ht="14.25" x14ac:dyDescent="0.2">
      <c r="A600" s="201" t="s">
        <v>582</v>
      </c>
      <c r="B600" s="200">
        <v>24.3</v>
      </c>
      <c r="C600" s="194" t="s">
        <v>721</v>
      </c>
    </row>
    <row r="601" spans="1:3" ht="14.25" x14ac:dyDescent="0.2">
      <c r="A601" s="201" t="s">
        <v>583</v>
      </c>
      <c r="B601" s="200">
        <v>4.8</v>
      </c>
      <c r="C601" s="194" t="s">
        <v>722</v>
      </c>
    </row>
    <row r="602" spans="1:3" ht="14.25" x14ac:dyDescent="0.2">
      <c r="A602" s="201" t="s">
        <v>584</v>
      </c>
      <c r="B602" s="200">
        <v>10.5</v>
      </c>
      <c r="C602" s="194" t="s">
        <v>719</v>
      </c>
    </row>
    <row r="603" spans="1:3" ht="14.25" x14ac:dyDescent="0.2">
      <c r="A603" s="201" t="s">
        <v>585</v>
      </c>
      <c r="B603" s="200">
        <v>15.8</v>
      </c>
      <c r="C603" s="194" t="s">
        <v>719</v>
      </c>
    </row>
    <row r="604" spans="1:3" ht="14.25" x14ac:dyDescent="0.2">
      <c r="A604" s="201" t="s">
        <v>586</v>
      </c>
      <c r="B604" s="200">
        <v>18.399999999999999</v>
      </c>
      <c r="C604" s="194" t="s">
        <v>722</v>
      </c>
    </row>
    <row r="605" spans="1:3" ht="14.25" x14ac:dyDescent="0.2">
      <c r="A605" s="201" t="s">
        <v>826</v>
      </c>
      <c r="B605" s="200">
        <v>7.6</v>
      </c>
      <c r="C605" s="194" t="s">
        <v>722</v>
      </c>
    </row>
    <row r="606" spans="1:3" ht="14.25" x14ac:dyDescent="0.2">
      <c r="A606" s="201" t="s">
        <v>587</v>
      </c>
      <c r="B606" s="200">
        <v>5.2</v>
      </c>
      <c r="C606" s="194" t="s">
        <v>722</v>
      </c>
    </row>
    <row r="607" spans="1:3" ht="14.25" x14ac:dyDescent="0.2">
      <c r="A607" s="201" t="s">
        <v>588</v>
      </c>
      <c r="B607" s="200">
        <v>13.6</v>
      </c>
      <c r="C607" s="194" t="s">
        <v>720</v>
      </c>
    </row>
    <row r="608" spans="1:3" ht="14.25" x14ac:dyDescent="0.2">
      <c r="A608" s="201" t="s">
        <v>589</v>
      </c>
      <c r="B608" s="200">
        <v>21.2</v>
      </c>
      <c r="C608" s="194" t="s">
        <v>720</v>
      </c>
    </row>
    <row r="609" spans="1:3" ht="14.25" x14ac:dyDescent="0.2">
      <c r="A609" s="201" t="s">
        <v>590</v>
      </c>
      <c r="B609" s="200">
        <v>18.8</v>
      </c>
      <c r="C609" s="194" t="s">
        <v>719</v>
      </c>
    </row>
    <row r="610" spans="1:3" ht="14.25" x14ac:dyDescent="0.2">
      <c r="A610" s="201" t="s">
        <v>591</v>
      </c>
      <c r="B610" s="200">
        <v>28.9</v>
      </c>
      <c r="C610" s="194" t="s">
        <v>719</v>
      </c>
    </row>
    <row r="611" spans="1:3" ht="14.25" x14ac:dyDescent="0.2">
      <c r="A611" s="201" t="s">
        <v>592</v>
      </c>
      <c r="B611" s="200">
        <v>7.4</v>
      </c>
      <c r="C611" s="194" t="s">
        <v>722</v>
      </c>
    </row>
    <row r="612" spans="1:3" ht="14.25" x14ac:dyDescent="0.2">
      <c r="A612" s="201" t="s">
        <v>593</v>
      </c>
      <c r="B612" s="200">
        <v>13.8</v>
      </c>
      <c r="C612" s="194" t="s">
        <v>721</v>
      </c>
    </row>
    <row r="613" spans="1:3" ht="14.25" x14ac:dyDescent="0.2">
      <c r="A613" s="201" t="s">
        <v>594</v>
      </c>
      <c r="B613" s="200">
        <v>29</v>
      </c>
      <c r="C613" s="194" t="s">
        <v>722</v>
      </c>
    </row>
    <row r="614" spans="1:3" ht="14.25" x14ac:dyDescent="0.2">
      <c r="A614" s="201" t="s">
        <v>595</v>
      </c>
      <c r="B614" s="200">
        <v>31.9</v>
      </c>
      <c r="C614" s="194" t="s">
        <v>720</v>
      </c>
    </row>
    <row r="615" spans="1:3" ht="14.25" x14ac:dyDescent="0.2">
      <c r="A615" s="201" t="s">
        <v>596</v>
      </c>
      <c r="B615" s="200">
        <v>13.6</v>
      </c>
      <c r="C615" s="194" t="s">
        <v>721</v>
      </c>
    </row>
    <row r="616" spans="1:3" ht="14.25" x14ac:dyDescent="0.2">
      <c r="A616" s="201" t="s">
        <v>597</v>
      </c>
      <c r="B616" s="200">
        <v>22.1</v>
      </c>
      <c r="C616" s="194" t="s">
        <v>720</v>
      </c>
    </row>
    <row r="617" spans="1:3" ht="14.25" x14ac:dyDescent="0.2">
      <c r="A617" s="201" t="s">
        <v>598</v>
      </c>
      <c r="B617" s="200">
        <v>27.9</v>
      </c>
      <c r="C617" s="194" t="s">
        <v>720</v>
      </c>
    </row>
    <row r="618" spans="1:3" ht="14.25" x14ac:dyDescent="0.2">
      <c r="A618" s="201" t="s">
        <v>599</v>
      </c>
      <c r="B618" s="200">
        <v>8.5</v>
      </c>
      <c r="C618" s="194" t="s">
        <v>719</v>
      </c>
    </row>
    <row r="619" spans="1:3" ht="14.25" x14ac:dyDescent="0.2">
      <c r="A619" s="201" t="s">
        <v>600</v>
      </c>
      <c r="B619" s="200">
        <v>19.3</v>
      </c>
      <c r="C619" s="194" t="s">
        <v>720</v>
      </c>
    </row>
    <row r="620" spans="1:3" ht="14.25" x14ac:dyDescent="0.2">
      <c r="A620" s="201" t="s">
        <v>601</v>
      </c>
      <c r="B620" s="200">
        <v>9.9</v>
      </c>
      <c r="C620" s="194" t="s">
        <v>719</v>
      </c>
    </row>
    <row r="621" spans="1:3" ht="14.25" x14ac:dyDescent="0.2">
      <c r="A621" s="201" t="s">
        <v>602</v>
      </c>
      <c r="B621" s="200">
        <v>5.6</v>
      </c>
      <c r="C621" s="194" t="s">
        <v>722</v>
      </c>
    </row>
    <row r="622" spans="1:3" ht="14.25" x14ac:dyDescent="0.2">
      <c r="A622" s="201" t="s">
        <v>603</v>
      </c>
      <c r="B622" s="200">
        <v>11.9</v>
      </c>
      <c r="C622" s="194" t="s">
        <v>721</v>
      </c>
    </row>
    <row r="623" spans="1:3" ht="14.25" x14ac:dyDescent="0.2">
      <c r="A623" s="201" t="s">
        <v>604</v>
      </c>
      <c r="B623" s="200">
        <v>12.8</v>
      </c>
      <c r="C623" s="194" t="s">
        <v>719</v>
      </c>
    </row>
    <row r="624" spans="1:3" ht="14.25" x14ac:dyDescent="0.2">
      <c r="A624" s="201" t="s">
        <v>605</v>
      </c>
      <c r="B624" s="200">
        <v>9.6999999999999993</v>
      </c>
      <c r="C624" s="194" t="s">
        <v>720</v>
      </c>
    </row>
    <row r="625" spans="1:3" ht="14.25" x14ac:dyDescent="0.2">
      <c r="A625" s="201" t="s">
        <v>606</v>
      </c>
      <c r="B625" s="200">
        <v>89.8</v>
      </c>
      <c r="C625" s="194" t="s">
        <v>722</v>
      </c>
    </row>
    <row r="626" spans="1:3" ht="14.25" x14ac:dyDescent="0.2">
      <c r="A626" s="201" t="s">
        <v>607</v>
      </c>
      <c r="B626" s="200">
        <v>16.7</v>
      </c>
      <c r="C626" s="194" t="s">
        <v>719</v>
      </c>
    </row>
    <row r="627" spans="1:3" ht="14.25" x14ac:dyDescent="0.2">
      <c r="A627" s="201" t="s">
        <v>608</v>
      </c>
      <c r="B627" s="200">
        <v>10.5</v>
      </c>
      <c r="C627" s="194" t="s">
        <v>722</v>
      </c>
    </row>
    <row r="628" spans="1:3" ht="14.25" x14ac:dyDescent="0.2">
      <c r="A628" s="201" t="s">
        <v>609</v>
      </c>
      <c r="B628" s="200">
        <v>12.2</v>
      </c>
      <c r="C628" s="194" t="s">
        <v>719</v>
      </c>
    </row>
    <row r="629" spans="1:3" ht="14.25" x14ac:dyDescent="0.2">
      <c r="A629" s="201" t="s">
        <v>610</v>
      </c>
      <c r="B629" s="200">
        <v>10.4</v>
      </c>
      <c r="C629" s="194" t="s">
        <v>722</v>
      </c>
    </row>
    <row r="630" spans="1:3" ht="14.25" x14ac:dyDescent="0.2">
      <c r="A630" s="201" t="s">
        <v>611</v>
      </c>
      <c r="B630" s="200">
        <v>7.6</v>
      </c>
      <c r="C630" s="194" t="s">
        <v>720</v>
      </c>
    </row>
    <row r="631" spans="1:3" ht="14.25" x14ac:dyDescent="0.2">
      <c r="A631" s="201" t="s">
        <v>612</v>
      </c>
      <c r="B631" s="200">
        <v>12.1</v>
      </c>
      <c r="C631" s="194" t="s">
        <v>721</v>
      </c>
    </row>
    <row r="632" spans="1:3" ht="14.25" x14ac:dyDescent="0.2">
      <c r="A632" s="201" t="s">
        <v>613</v>
      </c>
      <c r="B632" s="200">
        <v>13.4</v>
      </c>
      <c r="C632" s="194" t="s">
        <v>722</v>
      </c>
    </row>
    <row r="633" spans="1:3" ht="14.25" x14ac:dyDescent="0.2">
      <c r="A633" s="201" t="s">
        <v>614</v>
      </c>
      <c r="B633" s="200">
        <v>20.7</v>
      </c>
      <c r="C633" s="194" t="s">
        <v>720</v>
      </c>
    </row>
    <row r="634" spans="1:3" ht="14.25" x14ac:dyDescent="0.2">
      <c r="A634" s="201" t="s">
        <v>615</v>
      </c>
      <c r="B634" s="200">
        <v>14.1</v>
      </c>
      <c r="C634" s="194" t="s">
        <v>721</v>
      </c>
    </row>
    <row r="635" spans="1:3" ht="14.25" x14ac:dyDescent="0.2">
      <c r="A635" s="201" t="s">
        <v>616</v>
      </c>
      <c r="B635" s="200">
        <v>30.8</v>
      </c>
      <c r="C635" s="194" t="s">
        <v>720</v>
      </c>
    </row>
    <row r="636" spans="1:3" ht="14.25" x14ac:dyDescent="0.2">
      <c r="A636" s="201" t="s">
        <v>617</v>
      </c>
      <c r="B636" s="200">
        <v>13.8</v>
      </c>
      <c r="C636" s="194" t="s">
        <v>719</v>
      </c>
    </row>
    <row r="637" spans="1:3" ht="14.25" x14ac:dyDescent="0.2">
      <c r="A637" s="201" t="s">
        <v>618</v>
      </c>
      <c r="B637" s="200">
        <v>25.6</v>
      </c>
      <c r="C637" s="194" t="s">
        <v>720</v>
      </c>
    </row>
    <row r="638" spans="1:3" ht="14.25" x14ac:dyDescent="0.2">
      <c r="A638" s="201" t="s">
        <v>619</v>
      </c>
      <c r="B638" s="200">
        <v>20</v>
      </c>
      <c r="C638" s="194" t="s">
        <v>720</v>
      </c>
    </row>
    <row r="639" spans="1:3" ht="14.25" x14ac:dyDescent="0.2">
      <c r="A639" s="201" t="s">
        <v>620</v>
      </c>
      <c r="B639" s="200">
        <v>22.4</v>
      </c>
      <c r="C639" s="194" t="s">
        <v>719</v>
      </c>
    </row>
    <row r="640" spans="1:3" ht="14.25" x14ac:dyDescent="0.2">
      <c r="A640" s="201" t="s">
        <v>621</v>
      </c>
      <c r="B640" s="200">
        <v>23.9</v>
      </c>
      <c r="C640" s="194" t="s">
        <v>720</v>
      </c>
    </row>
    <row r="641" spans="1:3" ht="14.25" x14ac:dyDescent="0.2">
      <c r="A641" s="201" t="s">
        <v>622</v>
      </c>
      <c r="B641" s="200">
        <v>5.7</v>
      </c>
      <c r="C641" s="194" t="s">
        <v>722</v>
      </c>
    </row>
    <row r="642" spans="1:3" ht="14.25" x14ac:dyDescent="0.2">
      <c r="A642" s="201" t="s">
        <v>623</v>
      </c>
      <c r="B642" s="200">
        <v>5.8</v>
      </c>
      <c r="C642" s="194" t="s">
        <v>721</v>
      </c>
    </row>
    <row r="643" spans="1:3" ht="14.25" x14ac:dyDescent="0.2">
      <c r="A643" s="201" t="s">
        <v>624</v>
      </c>
      <c r="B643" s="200">
        <v>8.4</v>
      </c>
      <c r="C643" s="194" t="s">
        <v>722</v>
      </c>
    </row>
    <row r="644" spans="1:3" ht="14.25" x14ac:dyDescent="0.2">
      <c r="A644" s="201" t="s">
        <v>625</v>
      </c>
      <c r="B644" s="200">
        <v>29.4</v>
      </c>
      <c r="C644" s="194" t="s">
        <v>720</v>
      </c>
    </row>
    <row r="645" spans="1:3" ht="14.25" x14ac:dyDescent="0.2">
      <c r="A645" s="201" t="s">
        <v>626</v>
      </c>
      <c r="B645" s="200">
        <v>13.2</v>
      </c>
      <c r="C645" s="194" t="s">
        <v>722</v>
      </c>
    </row>
    <row r="646" spans="1:3" ht="14.25" x14ac:dyDescent="0.2">
      <c r="A646" s="201" t="s">
        <v>627</v>
      </c>
      <c r="B646" s="200">
        <v>8.4</v>
      </c>
      <c r="C646" s="194" t="s">
        <v>721</v>
      </c>
    </row>
    <row r="666" spans="1:3" ht="15" x14ac:dyDescent="0.25">
      <c r="A666"/>
      <c r="B666"/>
      <c r="C666"/>
    </row>
    <row r="667" spans="1:3" ht="15" x14ac:dyDescent="0.25">
      <c r="A667"/>
      <c r="B667"/>
      <c r="C667"/>
    </row>
    <row r="668" spans="1:3" ht="15" x14ac:dyDescent="0.25">
      <c r="A668"/>
      <c r="B668"/>
      <c r="C668"/>
    </row>
    <row r="669" spans="1:3" ht="15" x14ac:dyDescent="0.25">
      <c r="A669"/>
      <c r="B669"/>
      <c r="C669"/>
    </row>
    <row r="670" spans="1:3" ht="15" x14ac:dyDescent="0.25">
      <c r="A670"/>
      <c r="B670"/>
      <c r="C670"/>
    </row>
    <row r="671" spans="1:3" ht="15" x14ac:dyDescent="0.25">
      <c r="A671"/>
      <c r="B671"/>
      <c r="C671"/>
    </row>
    <row r="672" spans="1:3" ht="15" x14ac:dyDescent="0.25">
      <c r="A672"/>
      <c r="B672"/>
      <c r="C672"/>
    </row>
    <row r="673" spans="1:3" ht="15" x14ac:dyDescent="0.25">
      <c r="A673"/>
      <c r="B673"/>
      <c r="C673"/>
    </row>
    <row r="674" spans="1:3" ht="15" x14ac:dyDescent="0.25">
      <c r="A674"/>
      <c r="B674"/>
      <c r="C674"/>
    </row>
    <row r="675" spans="1:3" ht="15" x14ac:dyDescent="0.25">
      <c r="A675"/>
      <c r="B675"/>
      <c r="C675"/>
    </row>
    <row r="676" spans="1:3" ht="15" x14ac:dyDescent="0.25">
      <c r="A676"/>
      <c r="B676"/>
      <c r="C676"/>
    </row>
    <row r="677" spans="1:3" ht="15" x14ac:dyDescent="0.25">
      <c r="A677"/>
      <c r="B677"/>
      <c r="C677"/>
    </row>
    <row r="678" spans="1:3" ht="15" x14ac:dyDescent="0.25">
      <c r="A678"/>
      <c r="B678"/>
      <c r="C678"/>
    </row>
    <row r="679" spans="1:3" ht="15" x14ac:dyDescent="0.25">
      <c r="A679"/>
      <c r="B679"/>
      <c r="C679"/>
    </row>
    <row r="680" spans="1:3" ht="15" x14ac:dyDescent="0.25">
      <c r="A680"/>
      <c r="B680"/>
      <c r="C680"/>
    </row>
    <row r="681" spans="1:3" ht="15" x14ac:dyDescent="0.25">
      <c r="A681"/>
      <c r="B681"/>
      <c r="C681"/>
    </row>
    <row r="682" spans="1:3" ht="15" x14ac:dyDescent="0.25">
      <c r="A682"/>
      <c r="B682"/>
      <c r="C682"/>
    </row>
    <row r="683" spans="1:3" ht="15" x14ac:dyDescent="0.25">
      <c r="A683"/>
      <c r="B683"/>
      <c r="C683"/>
    </row>
    <row r="684" spans="1:3" ht="15" x14ac:dyDescent="0.25">
      <c r="A684"/>
      <c r="B684"/>
      <c r="C684"/>
    </row>
    <row r="685" spans="1:3" ht="15" x14ac:dyDescent="0.25">
      <c r="A685"/>
      <c r="B685"/>
      <c r="C685"/>
    </row>
    <row r="686" spans="1:3" ht="15" x14ac:dyDescent="0.25">
      <c r="A686"/>
      <c r="B686"/>
      <c r="C686"/>
    </row>
    <row r="687" spans="1:3" ht="15" x14ac:dyDescent="0.25">
      <c r="A687"/>
      <c r="B687"/>
      <c r="C687"/>
    </row>
    <row r="688" spans="1:3" ht="15" x14ac:dyDescent="0.25">
      <c r="A688"/>
      <c r="B688"/>
      <c r="C688"/>
    </row>
    <row r="689" spans="1:3" ht="15" x14ac:dyDescent="0.25">
      <c r="A689"/>
      <c r="B689"/>
      <c r="C689"/>
    </row>
    <row r="690" spans="1:3" ht="15" x14ac:dyDescent="0.25">
      <c r="A690"/>
      <c r="B690"/>
      <c r="C690"/>
    </row>
    <row r="691" spans="1:3" ht="15" x14ac:dyDescent="0.25">
      <c r="A691"/>
      <c r="B691"/>
      <c r="C691"/>
    </row>
    <row r="692" spans="1:3" ht="15" x14ac:dyDescent="0.25">
      <c r="A692"/>
      <c r="B692"/>
      <c r="C692"/>
    </row>
    <row r="693" spans="1:3" ht="15" x14ac:dyDescent="0.25">
      <c r="A693"/>
      <c r="B693"/>
      <c r="C693"/>
    </row>
    <row r="694" spans="1:3" ht="15" x14ac:dyDescent="0.25">
      <c r="A694"/>
      <c r="B694"/>
      <c r="C694"/>
    </row>
    <row r="695" spans="1:3" ht="15" x14ac:dyDescent="0.25">
      <c r="A695"/>
      <c r="B695"/>
      <c r="C695"/>
    </row>
    <row r="696" spans="1:3" ht="15" x14ac:dyDescent="0.25">
      <c r="A696"/>
      <c r="B696"/>
      <c r="C696"/>
    </row>
    <row r="697" spans="1:3" ht="15" x14ac:dyDescent="0.25">
      <c r="A697"/>
      <c r="B697"/>
      <c r="C697"/>
    </row>
    <row r="698" spans="1:3" ht="15" x14ac:dyDescent="0.25">
      <c r="A698"/>
      <c r="B698"/>
      <c r="C698"/>
    </row>
    <row r="699" spans="1:3" ht="15" x14ac:dyDescent="0.25">
      <c r="A699"/>
      <c r="B699"/>
      <c r="C699"/>
    </row>
    <row r="700" spans="1:3" ht="15" x14ac:dyDescent="0.25">
      <c r="A700"/>
      <c r="B700"/>
      <c r="C700"/>
    </row>
    <row r="701" spans="1:3" ht="15" x14ac:dyDescent="0.25">
      <c r="A701"/>
      <c r="B701"/>
      <c r="C701"/>
    </row>
    <row r="702" spans="1:3" ht="15" x14ac:dyDescent="0.25">
      <c r="A702"/>
      <c r="B702"/>
      <c r="C702"/>
    </row>
    <row r="703" spans="1:3" ht="15" x14ac:dyDescent="0.25">
      <c r="A703"/>
      <c r="B703"/>
      <c r="C703"/>
    </row>
    <row r="704" spans="1:3" ht="15" x14ac:dyDescent="0.25">
      <c r="A704"/>
      <c r="B704"/>
      <c r="C704"/>
    </row>
    <row r="705" spans="1:3" ht="15" x14ac:dyDescent="0.25">
      <c r="A705"/>
      <c r="B705"/>
      <c r="C705"/>
    </row>
    <row r="706" spans="1:3" ht="15" x14ac:dyDescent="0.25">
      <c r="A706"/>
      <c r="B706"/>
      <c r="C706"/>
    </row>
    <row r="707" spans="1:3" ht="15" x14ac:dyDescent="0.25">
      <c r="A707"/>
      <c r="B707"/>
      <c r="C707"/>
    </row>
    <row r="708" spans="1:3" ht="15" x14ac:dyDescent="0.25">
      <c r="A708"/>
      <c r="B708"/>
      <c r="C708"/>
    </row>
    <row r="709" spans="1:3" ht="15" x14ac:dyDescent="0.25">
      <c r="A709"/>
      <c r="B709"/>
      <c r="C709"/>
    </row>
    <row r="710" spans="1:3" ht="15" x14ac:dyDescent="0.25">
      <c r="A710"/>
      <c r="B710"/>
      <c r="C710"/>
    </row>
    <row r="711" spans="1:3" ht="15" x14ac:dyDescent="0.25">
      <c r="A711"/>
      <c r="B711"/>
      <c r="C711"/>
    </row>
    <row r="712" spans="1:3" ht="15" x14ac:dyDescent="0.25">
      <c r="A712"/>
      <c r="B712"/>
      <c r="C712"/>
    </row>
    <row r="713" spans="1:3" ht="15" x14ac:dyDescent="0.25">
      <c r="A713"/>
      <c r="B713"/>
      <c r="C713"/>
    </row>
    <row r="714" spans="1:3" ht="15" x14ac:dyDescent="0.25">
      <c r="A714"/>
      <c r="B714"/>
      <c r="C714"/>
    </row>
    <row r="715" spans="1:3" ht="15" x14ac:dyDescent="0.25">
      <c r="A715"/>
      <c r="B715"/>
      <c r="C715"/>
    </row>
    <row r="716" spans="1:3" ht="15" x14ac:dyDescent="0.25">
      <c r="A716"/>
      <c r="B716"/>
      <c r="C716"/>
    </row>
    <row r="717" spans="1:3" ht="15" x14ac:dyDescent="0.25">
      <c r="A717"/>
      <c r="B717"/>
      <c r="C717"/>
    </row>
    <row r="718" spans="1:3" ht="15" x14ac:dyDescent="0.25">
      <c r="A718"/>
      <c r="B718"/>
      <c r="C718"/>
    </row>
    <row r="719" spans="1:3" ht="15" x14ac:dyDescent="0.25">
      <c r="A719"/>
      <c r="B719"/>
      <c r="C719"/>
    </row>
    <row r="720" spans="1:3" ht="15" x14ac:dyDescent="0.25">
      <c r="A720"/>
      <c r="B720"/>
      <c r="C720"/>
    </row>
    <row r="721" spans="1:3" ht="15" x14ac:dyDescent="0.25">
      <c r="A721"/>
      <c r="B721"/>
      <c r="C721"/>
    </row>
    <row r="722" spans="1:3" ht="15" x14ac:dyDescent="0.25">
      <c r="A722"/>
      <c r="B722"/>
      <c r="C722"/>
    </row>
    <row r="723" spans="1:3" ht="15" x14ac:dyDescent="0.25">
      <c r="A723"/>
      <c r="B723"/>
      <c r="C723"/>
    </row>
    <row r="724" spans="1:3" ht="15" x14ac:dyDescent="0.25">
      <c r="A724"/>
      <c r="B724"/>
      <c r="C724"/>
    </row>
    <row r="725" spans="1:3" ht="15" x14ac:dyDescent="0.25">
      <c r="A725"/>
      <c r="B725"/>
      <c r="C725"/>
    </row>
    <row r="726" spans="1:3" ht="15" x14ac:dyDescent="0.25">
      <c r="A726"/>
      <c r="B726"/>
      <c r="C726"/>
    </row>
    <row r="727" spans="1:3" ht="15" x14ac:dyDescent="0.25">
      <c r="A727"/>
      <c r="B727"/>
      <c r="C727"/>
    </row>
    <row r="728" spans="1:3" ht="15" x14ac:dyDescent="0.25">
      <c r="A728"/>
      <c r="B728"/>
      <c r="C728"/>
    </row>
    <row r="729" spans="1:3" ht="15" x14ac:dyDescent="0.25">
      <c r="A729"/>
      <c r="B729"/>
      <c r="C729"/>
    </row>
    <row r="730" spans="1:3" ht="15" x14ac:dyDescent="0.25">
      <c r="A730"/>
      <c r="B730"/>
      <c r="C730"/>
    </row>
    <row r="731" spans="1:3" ht="15" x14ac:dyDescent="0.25">
      <c r="A731"/>
      <c r="B731"/>
      <c r="C731"/>
    </row>
    <row r="732" spans="1:3" ht="15" x14ac:dyDescent="0.25">
      <c r="A732"/>
      <c r="B732"/>
      <c r="C732"/>
    </row>
    <row r="733" spans="1:3" ht="15" x14ac:dyDescent="0.25">
      <c r="A733"/>
      <c r="B733"/>
      <c r="C733"/>
    </row>
    <row r="734" spans="1:3" ht="15" x14ac:dyDescent="0.25">
      <c r="A734"/>
      <c r="B734"/>
      <c r="C734"/>
    </row>
    <row r="735" spans="1:3" ht="15" x14ac:dyDescent="0.25">
      <c r="A735"/>
      <c r="B735"/>
      <c r="C735"/>
    </row>
    <row r="736" spans="1:3" ht="15" x14ac:dyDescent="0.25">
      <c r="A736"/>
      <c r="B736"/>
      <c r="C736"/>
    </row>
    <row r="737" spans="1:3" ht="15" x14ac:dyDescent="0.25">
      <c r="A737"/>
      <c r="B737"/>
      <c r="C737"/>
    </row>
    <row r="738" spans="1:3" ht="15" x14ac:dyDescent="0.25">
      <c r="A738"/>
      <c r="B738"/>
      <c r="C738"/>
    </row>
    <row r="739" spans="1:3" ht="15" x14ac:dyDescent="0.25">
      <c r="A739"/>
      <c r="B739"/>
      <c r="C739"/>
    </row>
    <row r="740" spans="1:3" ht="15" x14ac:dyDescent="0.25">
      <c r="A740"/>
      <c r="B740"/>
      <c r="C740"/>
    </row>
    <row r="741" spans="1:3" ht="15" x14ac:dyDescent="0.25">
      <c r="A741"/>
      <c r="B741"/>
      <c r="C741"/>
    </row>
    <row r="742" spans="1:3" ht="15" x14ac:dyDescent="0.25">
      <c r="A742"/>
      <c r="B742"/>
      <c r="C742"/>
    </row>
    <row r="743" spans="1:3" ht="15" x14ac:dyDescent="0.25">
      <c r="A743"/>
      <c r="B743"/>
      <c r="C743"/>
    </row>
    <row r="744" spans="1:3" ht="15" x14ac:dyDescent="0.25">
      <c r="A744"/>
      <c r="B744"/>
      <c r="C744"/>
    </row>
    <row r="745" spans="1:3" ht="15" x14ac:dyDescent="0.25">
      <c r="A745"/>
      <c r="B745"/>
      <c r="C745"/>
    </row>
    <row r="746" spans="1:3" ht="15" x14ac:dyDescent="0.25">
      <c r="A746"/>
      <c r="B746"/>
      <c r="C746"/>
    </row>
    <row r="747" spans="1:3" ht="15" x14ac:dyDescent="0.25">
      <c r="A747"/>
      <c r="B747"/>
      <c r="C747"/>
    </row>
    <row r="748" spans="1:3" ht="15" x14ac:dyDescent="0.25">
      <c r="A748"/>
      <c r="B748"/>
      <c r="C748"/>
    </row>
    <row r="749" spans="1:3" ht="15" x14ac:dyDescent="0.25">
      <c r="A749"/>
      <c r="B749"/>
      <c r="C749"/>
    </row>
    <row r="750" spans="1:3" ht="15" x14ac:dyDescent="0.25">
      <c r="A750"/>
      <c r="B750"/>
      <c r="C750"/>
    </row>
    <row r="751" spans="1:3" ht="15" x14ac:dyDescent="0.25">
      <c r="A751"/>
      <c r="B751"/>
      <c r="C751"/>
    </row>
    <row r="752" spans="1:3" ht="15" x14ac:dyDescent="0.25">
      <c r="A752"/>
      <c r="B752"/>
      <c r="C752"/>
    </row>
    <row r="753" spans="1:3" ht="15" x14ac:dyDescent="0.25">
      <c r="A753"/>
      <c r="B753"/>
      <c r="C753"/>
    </row>
    <row r="754" spans="1:3" ht="15" x14ac:dyDescent="0.25">
      <c r="A754"/>
      <c r="B754"/>
      <c r="C754"/>
    </row>
    <row r="755" spans="1:3" ht="15" x14ac:dyDescent="0.25">
      <c r="A755"/>
      <c r="B755"/>
      <c r="C755"/>
    </row>
    <row r="756" spans="1:3" ht="15" x14ac:dyDescent="0.25">
      <c r="A756"/>
      <c r="B756"/>
      <c r="C756"/>
    </row>
    <row r="757" spans="1:3" ht="15" x14ac:dyDescent="0.25">
      <c r="A757"/>
      <c r="B757"/>
      <c r="C757"/>
    </row>
    <row r="758" spans="1:3" ht="15" x14ac:dyDescent="0.25">
      <c r="A758"/>
      <c r="B758"/>
      <c r="C758"/>
    </row>
    <row r="759" spans="1:3" ht="15" x14ac:dyDescent="0.25">
      <c r="A759"/>
      <c r="B759"/>
      <c r="C759"/>
    </row>
    <row r="760" spans="1:3" ht="15" x14ac:dyDescent="0.25">
      <c r="A760"/>
      <c r="B760"/>
      <c r="C760"/>
    </row>
    <row r="761" spans="1:3" ht="15" x14ac:dyDescent="0.25">
      <c r="A761"/>
      <c r="B761"/>
      <c r="C761"/>
    </row>
    <row r="762" spans="1:3" ht="15" x14ac:dyDescent="0.25">
      <c r="A762"/>
      <c r="B762"/>
      <c r="C762"/>
    </row>
    <row r="763" spans="1:3" ht="15" x14ac:dyDescent="0.25">
      <c r="A763"/>
      <c r="B763"/>
      <c r="C763"/>
    </row>
    <row r="764" spans="1:3" ht="15" x14ac:dyDescent="0.25">
      <c r="A764"/>
      <c r="B764"/>
      <c r="C764"/>
    </row>
    <row r="765" spans="1:3" ht="15" x14ac:dyDescent="0.25">
      <c r="A765"/>
      <c r="B765"/>
      <c r="C765"/>
    </row>
    <row r="766" spans="1:3" ht="15" x14ac:dyDescent="0.25">
      <c r="A766"/>
      <c r="B766"/>
      <c r="C766"/>
    </row>
    <row r="767" spans="1:3" ht="15" x14ac:dyDescent="0.25">
      <c r="A767"/>
      <c r="B767"/>
      <c r="C767"/>
    </row>
    <row r="768" spans="1:3" ht="15" x14ac:dyDescent="0.25">
      <c r="A768"/>
      <c r="B768"/>
      <c r="C768"/>
    </row>
    <row r="769" spans="1:3" ht="15" x14ac:dyDescent="0.25">
      <c r="A769"/>
      <c r="B769"/>
      <c r="C769"/>
    </row>
    <row r="770" spans="1:3" ht="15" x14ac:dyDescent="0.25">
      <c r="A770"/>
      <c r="B770"/>
      <c r="C770"/>
    </row>
    <row r="771" spans="1:3" ht="15" x14ac:dyDescent="0.25">
      <c r="A771"/>
      <c r="B771"/>
      <c r="C771"/>
    </row>
    <row r="772" spans="1:3" ht="15" x14ac:dyDescent="0.25">
      <c r="A772"/>
      <c r="B772"/>
      <c r="C772"/>
    </row>
    <row r="773" spans="1:3" ht="15" x14ac:dyDescent="0.25">
      <c r="A773"/>
      <c r="B773"/>
      <c r="C773"/>
    </row>
    <row r="774" spans="1:3" ht="15" x14ac:dyDescent="0.25">
      <c r="A774"/>
      <c r="B774"/>
      <c r="C774"/>
    </row>
    <row r="775" spans="1:3" ht="15" x14ac:dyDescent="0.25">
      <c r="A775"/>
      <c r="B775"/>
      <c r="C775"/>
    </row>
    <row r="776" spans="1:3" ht="15" x14ac:dyDescent="0.25">
      <c r="A776"/>
      <c r="B776"/>
      <c r="C776"/>
    </row>
    <row r="777" spans="1:3" ht="15" x14ac:dyDescent="0.25">
      <c r="A777"/>
      <c r="B777"/>
      <c r="C777"/>
    </row>
    <row r="778" spans="1:3" ht="15" x14ac:dyDescent="0.25">
      <c r="A778"/>
      <c r="B778"/>
      <c r="C778"/>
    </row>
    <row r="779" spans="1:3" ht="15" x14ac:dyDescent="0.25">
      <c r="A779"/>
      <c r="B779"/>
      <c r="C779"/>
    </row>
    <row r="780" spans="1:3" ht="15" x14ac:dyDescent="0.25">
      <c r="A780"/>
      <c r="B780"/>
      <c r="C780"/>
    </row>
    <row r="781" spans="1:3" ht="15" x14ac:dyDescent="0.25">
      <c r="A781"/>
      <c r="B781"/>
      <c r="C781"/>
    </row>
    <row r="782" spans="1:3" ht="15" x14ac:dyDescent="0.25">
      <c r="A782"/>
      <c r="B782"/>
      <c r="C782"/>
    </row>
    <row r="783" spans="1:3" ht="15" x14ac:dyDescent="0.25">
      <c r="A783"/>
      <c r="B783"/>
      <c r="C783"/>
    </row>
    <row r="784" spans="1:3" ht="15" x14ac:dyDescent="0.25">
      <c r="A784"/>
      <c r="B784"/>
      <c r="C784"/>
    </row>
    <row r="785" spans="1:3" ht="15" x14ac:dyDescent="0.25">
      <c r="A785"/>
      <c r="B785"/>
      <c r="C785"/>
    </row>
    <row r="786" spans="1:3" ht="15" x14ac:dyDescent="0.25">
      <c r="A786"/>
      <c r="B786"/>
      <c r="C786"/>
    </row>
    <row r="787" spans="1:3" ht="15" x14ac:dyDescent="0.25">
      <c r="A787"/>
      <c r="B787"/>
      <c r="C787"/>
    </row>
    <row r="788" spans="1:3" ht="15" x14ac:dyDescent="0.25">
      <c r="A788"/>
      <c r="B788"/>
      <c r="C788"/>
    </row>
    <row r="789" spans="1:3" ht="15" x14ac:dyDescent="0.25">
      <c r="A789"/>
      <c r="B789"/>
      <c r="C789"/>
    </row>
    <row r="790" spans="1:3" ht="15" x14ac:dyDescent="0.25">
      <c r="A790"/>
      <c r="B790"/>
      <c r="C790"/>
    </row>
    <row r="791" spans="1:3" ht="15" x14ac:dyDescent="0.25">
      <c r="A791"/>
      <c r="B791"/>
      <c r="C791"/>
    </row>
    <row r="792" spans="1:3" ht="15" x14ac:dyDescent="0.25">
      <c r="A792"/>
      <c r="B792"/>
      <c r="C792"/>
    </row>
    <row r="793" spans="1:3" ht="15" x14ac:dyDescent="0.25">
      <c r="A793"/>
      <c r="B793"/>
      <c r="C793"/>
    </row>
    <row r="794" spans="1:3" ht="15" x14ac:dyDescent="0.25">
      <c r="A794"/>
      <c r="B794"/>
      <c r="C794"/>
    </row>
    <row r="795" spans="1:3" ht="15" x14ac:dyDescent="0.25">
      <c r="A795"/>
      <c r="B795"/>
      <c r="C795"/>
    </row>
    <row r="796" spans="1:3" ht="15" x14ac:dyDescent="0.25">
      <c r="A796"/>
      <c r="B796"/>
      <c r="C796"/>
    </row>
    <row r="797" spans="1:3" ht="15" x14ac:dyDescent="0.25">
      <c r="A797"/>
      <c r="B797"/>
      <c r="C797"/>
    </row>
    <row r="798" spans="1:3" ht="15" x14ac:dyDescent="0.25">
      <c r="A798"/>
      <c r="B798"/>
      <c r="C798"/>
    </row>
    <row r="799" spans="1:3" ht="15" x14ac:dyDescent="0.25">
      <c r="A799"/>
      <c r="B799"/>
      <c r="C799"/>
    </row>
    <row r="800" spans="1:3" ht="15" x14ac:dyDescent="0.25">
      <c r="A800"/>
      <c r="B800"/>
      <c r="C800"/>
    </row>
    <row r="801" spans="1:3" ht="15" x14ac:dyDescent="0.25">
      <c r="A801"/>
      <c r="B801"/>
      <c r="C801"/>
    </row>
    <row r="802" spans="1:3" ht="15" x14ac:dyDescent="0.25">
      <c r="A802"/>
      <c r="B802"/>
      <c r="C802"/>
    </row>
    <row r="803" spans="1:3" ht="15" x14ac:dyDescent="0.25">
      <c r="A803"/>
      <c r="B803"/>
      <c r="C803"/>
    </row>
    <row r="804" spans="1:3" ht="15" x14ac:dyDescent="0.25">
      <c r="A804"/>
      <c r="B804"/>
      <c r="C804"/>
    </row>
    <row r="805" spans="1:3" ht="15" x14ac:dyDescent="0.25">
      <c r="A805"/>
      <c r="B805"/>
      <c r="C805"/>
    </row>
    <row r="806" spans="1:3" ht="15" x14ac:dyDescent="0.25">
      <c r="A806"/>
      <c r="B806"/>
      <c r="C806"/>
    </row>
    <row r="807" spans="1:3" ht="15" x14ac:dyDescent="0.25">
      <c r="A807"/>
      <c r="B807"/>
      <c r="C807"/>
    </row>
    <row r="808" spans="1:3" ht="15" x14ac:dyDescent="0.25">
      <c r="A808"/>
      <c r="B808"/>
      <c r="C808"/>
    </row>
    <row r="809" spans="1:3" ht="15" x14ac:dyDescent="0.25">
      <c r="A809"/>
      <c r="B809"/>
      <c r="C809"/>
    </row>
    <row r="810" spans="1:3" ht="15" x14ac:dyDescent="0.25">
      <c r="A810"/>
      <c r="B810"/>
      <c r="C810"/>
    </row>
    <row r="811" spans="1:3" ht="15" x14ac:dyDescent="0.25">
      <c r="A811"/>
      <c r="B811"/>
      <c r="C811"/>
    </row>
    <row r="812" spans="1:3" ht="15" x14ac:dyDescent="0.25">
      <c r="A812"/>
      <c r="B812"/>
      <c r="C812"/>
    </row>
    <row r="813" spans="1:3" ht="15" x14ac:dyDescent="0.25">
      <c r="A813"/>
      <c r="B813"/>
      <c r="C813"/>
    </row>
    <row r="814" spans="1:3" ht="15" x14ac:dyDescent="0.25">
      <c r="A814"/>
      <c r="B814"/>
      <c r="C814"/>
    </row>
    <row r="815" spans="1:3" ht="15" x14ac:dyDescent="0.25">
      <c r="A815"/>
      <c r="B815"/>
      <c r="C815"/>
    </row>
    <row r="816" spans="1:3" ht="15" x14ac:dyDescent="0.25">
      <c r="A816"/>
      <c r="B816"/>
      <c r="C816"/>
    </row>
    <row r="817" spans="1:3" ht="15" x14ac:dyDescent="0.25">
      <c r="A817"/>
      <c r="B817"/>
      <c r="C817"/>
    </row>
    <row r="818" spans="1:3" ht="15" x14ac:dyDescent="0.25">
      <c r="A818"/>
      <c r="B818"/>
      <c r="C818"/>
    </row>
    <row r="819" spans="1:3" ht="15" x14ac:dyDescent="0.25">
      <c r="A819"/>
      <c r="B819"/>
      <c r="C819"/>
    </row>
    <row r="820" spans="1:3" ht="15" x14ac:dyDescent="0.25">
      <c r="A820"/>
      <c r="B820"/>
      <c r="C820"/>
    </row>
    <row r="821" spans="1:3" ht="15" x14ac:dyDescent="0.25">
      <c r="A821"/>
      <c r="B821"/>
      <c r="C821"/>
    </row>
    <row r="822" spans="1:3" ht="15" x14ac:dyDescent="0.25">
      <c r="A822"/>
      <c r="B822"/>
      <c r="C822"/>
    </row>
    <row r="823" spans="1:3" ht="15" x14ac:dyDescent="0.25">
      <c r="A823"/>
      <c r="B823"/>
      <c r="C823"/>
    </row>
    <row r="824" spans="1:3" ht="15" x14ac:dyDescent="0.25">
      <c r="A824"/>
      <c r="B824"/>
      <c r="C824"/>
    </row>
    <row r="825" spans="1:3" ht="15" x14ac:dyDescent="0.25">
      <c r="A825"/>
      <c r="B825"/>
      <c r="C825"/>
    </row>
    <row r="826" spans="1:3" ht="15" x14ac:dyDescent="0.25">
      <c r="A826"/>
      <c r="B826"/>
      <c r="C826"/>
    </row>
    <row r="827" spans="1:3" ht="15" x14ac:dyDescent="0.25">
      <c r="A827"/>
      <c r="B827"/>
      <c r="C827"/>
    </row>
    <row r="828" spans="1:3" ht="15" x14ac:dyDescent="0.25">
      <c r="A828"/>
      <c r="B828"/>
      <c r="C828"/>
    </row>
    <row r="829" spans="1:3" ht="15" x14ac:dyDescent="0.25">
      <c r="A829"/>
      <c r="B829"/>
      <c r="C829"/>
    </row>
    <row r="830" spans="1:3" ht="15" x14ac:dyDescent="0.25">
      <c r="A830"/>
      <c r="B830"/>
      <c r="C830"/>
    </row>
    <row r="831" spans="1:3" ht="15" x14ac:dyDescent="0.25">
      <c r="A831"/>
      <c r="B831"/>
      <c r="C831"/>
    </row>
    <row r="832" spans="1:3" ht="15" x14ac:dyDescent="0.25">
      <c r="A832"/>
      <c r="B832"/>
      <c r="C832"/>
    </row>
    <row r="833" spans="1:3" ht="15" x14ac:dyDescent="0.25">
      <c r="A833"/>
      <c r="B833"/>
      <c r="C833"/>
    </row>
    <row r="834" spans="1:3" ht="15" x14ac:dyDescent="0.25">
      <c r="A834"/>
      <c r="B834"/>
      <c r="C834"/>
    </row>
    <row r="835" spans="1:3" ht="15" x14ac:dyDescent="0.25">
      <c r="A835"/>
      <c r="B835"/>
      <c r="C835"/>
    </row>
    <row r="836" spans="1:3" ht="15" x14ac:dyDescent="0.25">
      <c r="A836"/>
      <c r="B836"/>
      <c r="C836"/>
    </row>
    <row r="837" spans="1:3" ht="15" x14ac:dyDescent="0.25">
      <c r="A837"/>
      <c r="B837"/>
      <c r="C837"/>
    </row>
    <row r="838" spans="1:3" ht="15" x14ac:dyDescent="0.25">
      <c r="A838"/>
      <c r="B838"/>
      <c r="C838"/>
    </row>
    <row r="839" spans="1:3" ht="15" x14ac:dyDescent="0.25">
      <c r="A839"/>
      <c r="B839"/>
      <c r="C839"/>
    </row>
    <row r="840" spans="1:3" ht="15" x14ac:dyDescent="0.25">
      <c r="A840"/>
      <c r="B840"/>
      <c r="C840"/>
    </row>
    <row r="841" spans="1:3" ht="15" x14ac:dyDescent="0.25">
      <c r="A841"/>
      <c r="B841"/>
      <c r="C841"/>
    </row>
    <row r="842" spans="1:3" ht="15" x14ac:dyDescent="0.25">
      <c r="A842"/>
      <c r="B842"/>
      <c r="C842"/>
    </row>
    <row r="843" spans="1:3" ht="15" x14ac:dyDescent="0.25">
      <c r="A843"/>
      <c r="B843"/>
      <c r="C843"/>
    </row>
    <row r="844" spans="1:3" ht="15" x14ac:dyDescent="0.25">
      <c r="A844"/>
      <c r="B844"/>
      <c r="C844"/>
    </row>
    <row r="845" spans="1:3" ht="15" x14ac:dyDescent="0.25">
      <c r="A845"/>
      <c r="B845"/>
      <c r="C845"/>
    </row>
    <row r="846" spans="1:3" ht="15" x14ac:dyDescent="0.25">
      <c r="A846"/>
      <c r="B846"/>
      <c r="C846"/>
    </row>
    <row r="847" spans="1:3" ht="15" x14ac:dyDescent="0.25">
      <c r="A847"/>
      <c r="B847"/>
      <c r="C847"/>
    </row>
    <row r="848" spans="1:3" ht="15" x14ac:dyDescent="0.25">
      <c r="A848"/>
      <c r="B848"/>
      <c r="C848"/>
    </row>
    <row r="849" spans="1:3" ht="15" x14ac:dyDescent="0.25">
      <c r="A849"/>
      <c r="B849"/>
      <c r="C849"/>
    </row>
    <row r="850" spans="1:3" ht="15" x14ac:dyDescent="0.25">
      <c r="A850"/>
      <c r="B850"/>
      <c r="C850"/>
    </row>
    <row r="851" spans="1:3" ht="15" x14ac:dyDescent="0.25">
      <c r="A851"/>
      <c r="B851"/>
      <c r="C851"/>
    </row>
    <row r="852" spans="1:3" ht="15" x14ac:dyDescent="0.25">
      <c r="A852"/>
      <c r="B852"/>
      <c r="C852"/>
    </row>
    <row r="853" spans="1:3" ht="15" x14ac:dyDescent="0.25">
      <c r="A853"/>
      <c r="B853"/>
      <c r="C853"/>
    </row>
    <row r="854" spans="1:3" ht="15" x14ac:dyDescent="0.25">
      <c r="A854"/>
      <c r="B854"/>
      <c r="C854"/>
    </row>
    <row r="855" spans="1:3" ht="15" x14ac:dyDescent="0.25">
      <c r="A855"/>
      <c r="B855"/>
      <c r="C855"/>
    </row>
    <row r="856" spans="1:3" ht="15" x14ac:dyDescent="0.25">
      <c r="A856"/>
      <c r="B856"/>
      <c r="C856"/>
    </row>
    <row r="857" spans="1:3" ht="15" x14ac:dyDescent="0.25">
      <c r="A857"/>
      <c r="B857"/>
      <c r="C857"/>
    </row>
    <row r="858" spans="1:3" ht="15" x14ac:dyDescent="0.25">
      <c r="A858"/>
      <c r="B858"/>
      <c r="C858"/>
    </row>
    <row r="859" spans="1:3" ht="15" x14ac:dyDescent="0.25">
      <c r="A859"/>
      <c r="B859"/>
      <c r="C859"/>
    </row>
    <row r="860" spans="1:3" ht="15" x14ac:dyDescent="0.25">
      <c r="A860"/>
      <c r="B860"/>
      <c r="C860"/>
    </row>
    <row r="861" spans="1:3" ht="15" x14ac:dyDescent="0.25">
      <c r="A861"/>
      <c r="B861"/>
      <c r="C861"/>
    </row>
    <row r="862" spans="1:3" ht="15" x14ac:dyDescent="0.25">
      <c r="A862"/>
      <c r="B862"/>
      <c r="C862"/>
    </row>
    <row r="863" spans="1:3" ht="15" x14ac:dyDescent="0.25">
      <c r="A863"/>
      <c r="B863"/>
      <c r="C863"/>
    </row>
    <row r="864" spans="1:3" ht="15" x14ac:dyDescent="0.25">
      <c r="A864"/>
      <c r="B864"/>
      <c r="C864"/>
    </row>
    <row r="865" spans="1:3" ht="15" x14ac:dyDescent="0.25">
      <c r="A865"/>
      <c r="B865"/>
      <c r="C865"/>
    </row>
    <row r="866" spans="1:3" ht="15" x14ac:dyDescent="0.25">
      <c r="A866"/>
      <c r="B866"/>
      <c r="C866"/>
    </row>
    <row r="867" spans="1:3" ht="15" x14ac:dyDescent="0.25">
      <c r="A867"/>
      <c r="B867"/>
      <c r="C867"/>
    </row>
    <row r="868" spans="1:3" ht="15" x14ac:dyDescent="0.25">
      <c r="A868"/>
      <c r="B868"/>
      <c r="C868"/>
    </row>
    <row r="869" spans="1:3" ht="15" x14ac:dyDescent="0.25">
      <c r="A869"/>
      <c r="B869"/>
      <c r="C869"/>
    </row>
    <row r="870" spans="1:3" ht="15" x14ac:dyDescent="0.25">
      <c r="A870"/>
      <c r="B870"/>
      <c r="C870"/>
    </row>
    <row r="871" spans="1:3" ht="15" x14ac:dyDescent="0.25">
      <c r="A871"/>
      <c r="B871"/>
      <c r="C871"/>
    </row>
    <row r="872" spans="1:3" ht="15" x14ac:dyDescent="0.25">
      <c r="A872"/>
      <c r="B872"/>
      <c r="C872"/>
    </row>
    <row r="873" spans="1:3" ht="15" x14ac:dyDescent="0.25">
      <c r="A873"/>
      <c r="B873"/>
      <c r="C873"/>
    </row>
    <row r="874" spans="1:3" ht="15" x14ac:dyDescent="0.25">
      <c r="A874"/>
      <c r="B874"/>
      <c r="C874"/>
    </row>
    <row r="875" spans="1:3" ht="15" x14ac:dyDescent="0.25">
      <c r="A875"/>
      <c r="B875"/>
      <c r="C875"/>
    </row>
    <row r="876" spans="1:3" ht="15" x14ac:dyDescent="0.25">
      <c r="A876"/>
      <c r="B876"/>
      <c r="C876"/>
    </row>
    <row r="877" spans="1:3" ht="15" x14ac:dyDescent="0.25">
      <c r="A877"/>
      <c r="B877"/>
      <c r="C877"/>
    </row>
    <row r="878" spans="1:3" ht="15" x14ac:dyDescent="0.25">
      <c r="A878"/>
      <c r="B878"/>
      <c r="C878"/>
    </row>
    <row r="879" spans="1:3" ht="15" x14ac:dyDescent="0.25">
      <c r="A879"/>
      <c r="B879"/>
      <c r="C879"/>
    </row>
    <row r="880" spans="1:3" ht="15" x14ac:dyDescent="0.25">
      <c r="A880"/>
      <c r="B880"/>
      <c r="C880"/>
    </row>
    <row r="881" spans="1:3" ht="15" x14ac:dyDescent="0.25">
      <c r="A881"/>
      <c r="B881"/>
      <c r="C881"/>
    </row>
    <row r="882" spans="1:3" ht="15" x14ac:dyDescent="0.25">
      <c r="A882"/>
      <c r="B882"/>
      <c r="C882"/>
    </row>
    <row r="883" spans="1:3" ht="15" x14ac:dyDescent="0.25">
      <c r="A883"/>
      <c r="B883"/>
      <c r="C883"/>
    </row>
    <row r="884" spans="1:3" ht="15" x14ac:dyDescent="0.25">
      <c r="A884"/>
      <c r="B884"/>
      <c r="C884"/>
    </row>
    <row r="885" spans="1:3" ht="15" x14ac:dyDescent="0.25">
      <c r="A885"/>
      <c r="B885"/>
      <c r="C885"/>
    </row>
    <row r="886" spans="1:3" ht="15" x14ac:dyDescent="0.25">
      <c r="A886"/>
      <c r="B886"/>
      <c r="C886"/>
    </row>
    <row r="887" spans="1:3" ht="15" x14ac:dyDescent="0.25">
      <c r="A887"/>
      <c r="B887"/>
      <c r="C887"/>
    </row>
    <row r="888" spans="1:3" ht="15" x14ac:dyDescent="0.25">
      <c r="A888"/>
      <c r="B888"/>
      <c r="C888"/>
    </row>
    <row r="889" spans="1:3" ht="15" x14ac:dyDescent="0.25">
      <c r="A889"/>
      <c r="B889"/>
      <c r="C889"/>
    </row>
    <row r="890" spans="1:3" ht="15" x14ac:dyDescent="0.25">
      <c r="A890"/>
      <c r="B890"/>
      <c r="C890"/>
    </row>
    <row r="891" spans="1:3" ht="15" x14ac:dyDescent="0.25">
      <c r="A891"/>
      <c r="B891"/>
      <c r="C891"/>
    </row>
    <row r="892" spans="1:3" ht="15" x14ac:dyDescent="0.25">
      <c r="A892"/>
      <c r="B892"/>
      <c r="C892"/>
    </row>
    <row r="893" spans="1:3" ht="15" x14ac:dyDescent="0.25">
      <c r="A893"/>
      <c r="B893"/>
      <c r="C893"/>
    </row>
    <row r="894" spans="1:3" ht="15" x14ac:dyDescent="0.25">
      <c r="A894"/>
      <c r="B894"/>
      <c r="C894"/>
    </row>
    <row r="895" spans="1:3" ht="15" x14ac:dyDescent="0.25">
      <c r="A895"/>
      <c r="B895"/>
      <c r="C895"/>
    </row>
    <row r="896" spans="1:3" ht="15" x14ac:dyDescent="0.25">
      <c r="A896"/>
      <c r="B896"/>
      <c r="C896"/>
    </row>
    <row r="897" spans="1:3" ht="15" x14ac:dyDescent="0.25">
      <c r="A897"/>
      <c r="B897"/>
      <c r="C897"/>
    </row>
    <row r="898" spans="1:3" ht="15" x14ac:dyDescent="0.25">
      <c r="A898"/>
      <c r="B898"/>
      <c r="C898"/>
    </row>
    <row r="899" spans="1:3" ht="15" x14ac:dyDescent="0.25">
      <c r="A899"/>
      <c r="B899"/>
      <c r="C899"/>
    </row>
    <row r="900" spans="1:3" ht="15" x14ac:dyDescent="0.25">
      <c r="A900"/>
      <c r="B900"/>
      <c r="C900"/>
    </row>
    <row r="901" spans="1:3" ht="15" x14ac:dyDescent="0.25">
      <c r="A901"/>
      <c r="B901"/>
      <c r="C901"/>
    </row>
    <row r="902" spans="1:3" ht="15" x14ac:dyDescent="0.25">
      <c r="A902"/>
      <c r="B902"/>
      <c r="C902"/>
    </row>
    <row r="903" spans="1:3" ht="15" x14ac:dyDescent="0.25">
      <c r="A903"/>
      <c r="B903"/>
      <c r="C903"/>
    </row>
    <row r="904" spans="1:3" ht="15" x14ac:dyDescent="0.25">
      <c r="A904"/>
      <c r="B904"/>
      <c r="C904"/>
    </row>
    <row r="905" spans="1:3" ht="15" x14ac:dyDescent="0.25">
      <c r="A905"/>
      <c r="B905"/>
      <c r="C905"/>
    </row>
    <row r="906" spans="1:3" ht="15" x14ac:dyDescent="0.25">
      <c r="A906"/>
      <c r="B906"/>
      <c r="C906"/>
    </row>
    <row r="907" spans="1:3" ht="15" x14ac:dyDescent="0.25">
      <c r="A907"/>
      <c r="B907"/>
      <c r="C907"/>
    </row>
    <row r="908" spans="1:3" ht="15" x14ac:dyDescent="0.25">
      <c r="A908"/>
      <c r="B908"/>
      <c r="C908"/>
    </row>
    <row r="909" spans="1:3" ht="15" x14ac:dyDescent="0.25">
      <c r="A909"/>
      <c r="B909"/>
      <c r="C909"/>
    </row>
    <row r="910" spans="1:3" ht="15" x14ac:dyDescent="0.25">
      <c r="A910"/>
      <c r="B910"/>
      <c r="C910"/>
    </row>
    <row r="911" spans="1:3" ht="15" x14ac:dyDescent="0.25">
      <c r="A911"/>
      <c r="B911"/>
      <c r="C911"/>
    </row>
    <row r="912" spans="1:3" ht="15" x14ac:dyDescent="0.25">
      <c r="A912"/>
      <c r="B912"/>
      <c r="C912"/>
    </row>
    <row r="913" spans="1:3" ht="15" x14ac:dyDescent="0.25">
      <c r="A913"/>
      <c r="B913"/>
      <c r="C913"/>
    </row>
    <row r="914" spans="1:3" ht="15" x14ac:dyDescent="0.25">
      <c r="A914"/>
      <c r="B914"/>
      <c r="C914"/>
    </row>
    <row r="915" spans="1:3" ht="15" x14ac:dyDescent="0.25">
      <c r="A915"/>
      <c r="B915"/>
      <c r="C915"/>
    </row>
    <row r="916" spans="1:3" ht="15" x14ac:dyDescent="0.25">
      <c r="A916"/>
      <c r="B916"/>
      <c r="C916"/>
    </row>
    <row r="917" spans="1:3" ht="15" x14ac:dyDescent="0.25">
      <c r="A917"/>
      <c r="B917"/>
      <c r="C917"/>
    </row>
    <row r="918" spans="1:3" ht="15" x14ac:dyDescent="0.25">
      <c r="A918"/>
      <c r="B918"/>
      <c r="C918"/>
    </row>
    <row r="919" spans="1:3" ht="15" x14ac:dyDescent="0.25">
      <c r="A919"/>
      <c r="B919"/>
      <c r="C919"/>
    </row>
    <row r="920" spans="1:3" ht="15" x14ac:dyDescent="0.25">
      <c r="A920"/>
      <c r="B920"/>
      <c r="C920"/>
    </row>
    <row r="921" spans="1:3" ht="15" x14ac:dyDescent="0.25">
      <c r="A921"/>
      <c r="B921"/>
      <c r="C921"/>
    </row>
    <row r="922" spans="1:3" ht="15" x14ac:dyDescent="0.25">
      <c r="A922"/>
      <c r="B922"/>
      <c r="C922"/>
    </row>
    <row r="923" spans="1:3" ht="15" x14ac:dyDescent="0.25">
      <c r="A923"/>
      <c r="B923"/>
      <c r="C923"/>
    </row>
    <row r="924" spans="1:3" ht="15" x14ac:dyDescent="0.25">
      <c r="A924"/>
      <c r="B924"/>
      <c r="C924"/>
    </row>
    <row r="925" spans="1:3" ht="15" x14ac:dyDescent="0.25">
      <c r="A925"/>
      <c r="B925"/>
      <c r="C925"/>
    </row>
    <row r="926" spans="1:3" ht="15" x14ac:dyDescent="0.25">
      <c r="A926"/>
      <c r="B926"/>
      <c r="C926"/>
    </row>
    <row r="927" spans="1:3" ht="15" x14ac:dyDescent="0.25">
      <c r="A927"/>
      <c r="B927"/>
      <c r="C927"/>
    </row>
    <row r="928" spans="1:3" ht="15" x14ac:dyDescent="0.25">
      <c r="A928"/>
      <c r="B928"/>
      <c r="C928"/>
    </row>
    <row r="929" spans="1:3" ht="15" x14ac:dyDescent="0.25">
      <c r="A929"/>
      <c r="B929"/>
      <c r="C929"/>
    </row>
    <row r="930" spans="1:3" ht="15" x14ac:dyDescent="0.25">
      <c r="A930"/>
      <c r="B930"/>
      <c r="C930"/>
    </row>
    <row r="931" spans="1:3" ht="15" x14ac:dyDescent="0.25">
      <c r="A931"/>
      <c r="B931"/>
      <c r="C931"/>
    </row>
    <row r="932" spans="1:3" ht="15" x14ac:dyDescent="0.25">
      <c r="A932"/>
      <c r="B932"/>
      <c r="C932"/>
    </row>
    <row r="933" spans="1:3" ht="15" x14ac:dyDescent="0.25">
      <c r="A933"/>
      <c r="B933"/>
      <c r="C933"/>
    </row>
    <row r="934" spans="1:3" ht="15" x14ac:dyDescent="0.25">
      <c r="A934"/>
      <c r="B934"/>
      <c r="C934"/>
    </row>
    <row r="935" spans="1:3" ht="15" x14ac:dyDescent="0.25">
      <c r="A935"/>
      <c r="B935"/>
      <c r="C935"/>
    </row>
    <row r="936" spans="1:3" ht="15" x14ac:dyDescent="0.25">
      <c r="A936"/>
      <c r="B936"/>
      <c r="C936"/>
    </row>
    <row r="937" spans="1:3" ht="15" x14ac:dyDescent="0.25">
      <c r="A937"/>
      <c r="B937"/>
      <c r="C937"/>
    </row>
    <row r="938" spans="1:3" ht="15" x14ac:dyDescent="0.25">
      <c r="A938"/>
      <c r="B938"/>
      <c r="C938"/>
    </row>
    <row r="939" spans="1:3" ht="15" x14ac:dyDescent="0.25">
      <c r="A939"/>
      <c r="B939"/>
      <c r="C939"/>
    </row>
    <row r="940" spans="1:3" ht="15" x14ac:dyDescent="0.25">
      <c r="A940"/>
      <c r="B940"/>
      <c r="C940"/>
    </row>
    <row r="941" spans="1:3" ht="15" x14ac:dyDescent="0.25">
      <c r="A941"/>
      <c r="B941"/>
      <c r="C941"/>
    </row>
    <row r="942" spans="1:3" ht="15" x14ac:dyDescent="0.25">
      <c r="A942"/>
      <c r="B942"/>
      <c r="C942"/>
    </row>
    <row r="943" spans="1:3" ht="15" x14ac:dyDescent="0.25">
      <c r="A943"/>
      <c r="B943"/>
      <c r="C943"/>
    </row>
    <row r="944" spans="1:3" ht="15" x14ac:dyDescent="0.25">
      <c r="A944"/>
      <c r="B944"/>
      <c r="C944"/>
    </row>
    <row r="945" spans="1:3" ht="15" x14ac:dyDescent="0.25">
      <c r="A945"/>
      <c r="B945"/>
      <c r="C945"/>
    </row>
    <row r="946" spans="1:3" ht="15" x14ac:dyDescent="0.25">
      <c r="A946"/>
      <c r="B946"/>
      <c r="C946"/>
    </row>
    <row r="947" spans="1:3" ht="15" x14ac:dyDescent="0.25">
      <c r="A947"/>
      <c r="B947"/>
      <c r="C947"/>
    </row>
    <row r="948" spans="1:3" ht="15" x14ac:dyDescent="0.25">
      <c r="A948"/>
      <c r="B948"/>
      <c r="C948"/>
    </row>
    <row r="949" spans="1:3" ht="15" x14ac:dyDescent="0.25">
      <c r="A949"/>
      <c r="B949"/>
      <c r="C949"/>
    </row>
    <row r="950" spans="1:3" ht="15" x14ac:dyDescent="0.25">
      <c r="A950"/>
      <c r="B950"/>
      <c r="C950"/>
    </row>
    <row r="951" spans="1:3" ht="15" x14ac:dyDescent="0.25">
      <c r="A951"/>
      <c r="B951"/>
      <c r="C951"/>
    </row>
    <row r="952" spans="1:3" ht="15" x14ac:dyDescent="0.25">
      <c r="A952"/>
      <c r="B952"/>
      <c r="C952"/>
    </row>
    <row r="953" spans="1:3" ht="15" x14ac:dyDescent="0.25">
      <c r="A953"/>
      <c r="B953"/>
      <c r="C953"/>
    </row>
    <row r="954" spans="1:3" ht="15" x14ac:dyDescent="0.25">
      <c r="A954"/>
      <c r="B954"/>
      <c r="C954"/>
    </row>
    <row r="955" spans="1:3" ht="15" x14ac:dyDescent="0.25">
      <c r="A955"/>
      <c r="B955"/>
      <c r="C955"/>
    </row>
    <row r="956" spans="1:3" ht="15" x14ac:dyDescent="0.25">
      <c r="A956"/>
      <c r="B956"/>
      <c r="C956"/>
    </row>
    <row r="957" spans="1:3" ht="15" x14ac:dyDescent="0.25">
      <c r="A957"/>
      <c r="B957"/>
      <c r="C957"/>
    </row>
    <row r="958" spans="1:3" ht="15" x14ac:dyDescent="0.25">
      <c r="A958"/>
      <c r="B958"/>
      <c r="C958"/>
    </row>
    <row r="959" spans="1:3" ht="15" x14ac:dyDescent="0.25">
      <c r="A959"/>
      <c r="B959"/>
      <c r="C959"/>
    </row>
    <row r="960" spans="1:3" ht="15" x14ac:dyDescent="0.25">
      <c r="A960"/>
      <c r="B960"/>
      <c r="C960"/>
    </row>
    <row r="961" spans="1:3" ht="15" x14ac:dyDescent="0.25">
      <c r="A961"/>
      <c r="B961"/>
      <c r="C961"/>
    </row>
    <row r="962" spans="1:3" ht="15" x14ac:dyDescent="0.25">
      <c r="A962"/>
      <c r="B962"/>
      <c r="C962"/>
    </row>
    <row r="963" spans="1:3" ht="15" x14ac:dyDescent="0.25">
      <c r="A963"/>
      <c r="B963"/>
      <c r="C963"/>
    </row>
    <row r="964" spans="1:3" ht="15" x14ac:dyDescent="0.25">
      <c r="A964"/>
      <c r="B964"/>
      <c r="C964"/>
    </row>
    <row r="965" spans="1:3" ht="15" x14ac:dyDescent="0.25">
      <c r="A965"/>
      <c r="B965"/>
      <c r="C965"/>
    </row>
    <row r="966" spans="1:3" ht="15" x14ac:dyDescent="0.25">
      <c r="A966"/>
      <c r="B966"/>
      <c r="C966"/>
    </row>
    <row r="967" spans="1:3" ht="15" x14ac:dyDescent="0.25">
      <c r="A967"/>
      <c r="B967"/>
      <c r="C967"/>
    </row>
    <row r="968" spans="1:3" ht="15" x14ac:dyDescent="0.25">
      <c r="A968"/>
      <c r="B968"/>
      <c r="C968"/>
    </row>
    <row r="969" spans="1:3" ht="15" x14ac:dyDescent="0.25">
      <c r="A969"/>
      <c r="B969"/>
      <c r="C969"/>
    </row>
    <row r="970" spans="1:3" ht="15" x14ac:dyDescent="0.25">
      <c r="A970"/>
      <c r="B970"/>
      <c r="C970"/>
    </row>
    <row r="971" spans="1:3" ht="15" x14ac:dyDescent="0.25">
      <c r="A971"/>
      <c r="B971"/>
      <c r="C971"/>
    </row>
    <row r="972" spans="1:3" ht="15" x14ac:dyDescent="0.25">
      <c r="A972"/>
      <c r="B972"/>
      <c r="C972"/>
    </row>
    <row r="973" spans="1:3" ht="15" x14ac:dyDescent="0.25">
      <c r="A973"/>
      <c r="B973"/>
      <c r="C973"/>
    </row>
    <row r="974" spans="1:3" ht="15" x14ac:dyDescent="0.25">
      <c r="A974"/>
      <c r="B974"/>
      <c r="C974"/>
    </row>
    <row r="975" spans="1:3" ht="15" x14ac:dyDescent="0.25">
      <c r="A975"/>
      <c r="B975"/>
      <c r="C975"/>
    </row>
    <row r="976" spans="1:3" ht="15" x14ac:dyDescent="0.25">
      <c r="A976"/>
      <c r="B976"/>
      <c r="C976"/>
    </row>
    <row r="977" spans="1:3" ht="15" x14ac:dyDescent="0.25">
      <c r="A977"/>
      <c r="B977"/>
      <c r="C977"/>
    </row>
    <row r="978" spans="1:3" ht="15" x14ac:dyDescent="0.25">
      <c r="A978"/>
      <c r="B978"/>
      <c r="C978"/>
    </row>
    <row r="979" spans="1:3" ht="15" x14ac:dyDescent="0.25">
      <c r="A979"/>
      <c r="B979"/>
      <c r="C979"/>
    </row>
    <row r="980" spans="1:3" ht="15" x14ac:dyDescent="0.25">
      <c r="A980"/>
      <c r="B980"/>
      <c r="C980"/>
    </row>
    <row r="981" spans="1:3" ht="15" x14ac:dyDescent="0.25">
      <c r="A981"/>
      <c r="B981"/>
      <c r="C981"/>
    </row>
    <row r="982" spans="1:3" ht="15" x14ac:dyDescent="0.25">
      <c r="A982"/>
      <c r="B982"/>
      <c r="C982"/>
    </row>
    <row r="983" spans="1:3" ht="15" x14ac:dyDescent="0.25">
      <c r="A983"/>
      <c r="B983"/>
      <c r="C983"/>
    </row>
    <row r="984" spans="1:3" ht="15" x14ac:dyDescent="0.25">
      <c r="A984"/>
      <c r="B984"/>
      <c r="C984"/>
    </row>
    <row r="985" spans="1:3" ht="15" x14ac:dyDescent="0.25">
      <c r="A985"/>
      <c r="B985"/>
      <c r="C985"/>
    </row>
    <row r="986" spans="1:3" ht="15" x14ac:dyDescent="0.25">
      <c r="A986"/>
      <c r="B986"/>
      <c r="C986"/>
    </row>
    <row r="987" spans="1:3" ht="15" x14ac:dyDescent="0.25">
      <c r="A987"/>
      <c r="B987"/>
      <c r="C987"/>
    </row>
    <row r="988" spans="1:3" ht="15" x14ac:dyDescent="0.25">
      <c r="A988"/>
      <c r="B988"/>
      <c r="C988"/>
    </row>
    <row r="989" spans="1:3" ht="15" x14ac:dyDescent="0.25">
      <c r="A989"/>
      <c r="B989"/>
      <c r="C989"/>
    </row>
    <row r="990" spans="1:3" ht="15" x14ac:dyDescent="0.25">
      <c r="A990"/>
      <c r="B990"/>
      <c r="C990"/>
    </row>
    <row r="991" spans="1:3" ht="15" x14ac:dyDescent="0.25">
      <c r="A991"/>
      <c r="B991"/>
      <c r="C991"/>
    </row>
    <row r="992" spans="1:3" ht="15" x14ac:dyDescent="0.25">
      <c r="A992"/>
      <c r="B992"/>
      <c r="C992"/>
    </row>
    <row r="993" spans="1:3" ht="15" x14ac:dyDescent="0.25">
      <c r="A993"/>
      <c r="B993"/>
      <c r="C993"/>
    </row>
    <row r="994" spans="1:3" ht="15" x14ac:dyDescent="0.25">
      <c r="A994"/>
      <c r="B994"/>
      <c r="C994"/>
    </row>
    <row r="995" spans="1:3" ht="15" x14ac:dyDescent="0.25">
      <c r="A995"/>
      <c r="B995"/>
      <c r="C995"/>
    </row>
    <row r="996" spans="1:3" ht="15" x14ac:dyDescent="0.25">
      <c r="A996"/>
      <c r="B996"/>
      <c r="C996"/>
    </row>
    <row r="997" spans="1:3" ht="15" x14ac:dyDescent="0.25">
      <c r="A997"/>
      <c r="B997"/>
      <c r="C997"/>
    </row>
    <row r="998" spans="1:3" ht="15" x14ac:dyDescent="0.25">
      <c r="A998"/>
      <c r="B998"/>
      <c r="C998"/>
    </row>
    <row r="999" spans="1:3" ht="15" x14ac:dyDescent="0.25">
      <c r="A999"/>
      <c r="B999"/>
      <c r="C999"/>
    </row>
    <row r="1000" spans="1:3" ht="15" x14ac:dyDescent="0.25">
      <c r="A1000"/>
      <c r="B1000"/>
      <c r="C1000"/>
    </row>
    <row r="1001" spans="1:3" ht="15" x14ac:dyDescent="0.25">
      <c r="A1001"/>
      <c r="B1001"/>
      <c r="C1001"/>
    </row>
    <row r="1002" spans="1:3" ht="15" x14ac:dyDescent="0.25">
      <c r="A1002"/>
      <c r="B1002"/>
      <c r="C1002"/>
    </row>
    <row r="1003" spans="1:3" ht="15" x14ac:dyDescent="0.25">
      <c r="A1003"/>
      <c r="B1003"/>
      <c r="C1003"/>
    </row>
    <row r="1004" spans="1:3" ht="15" x14ac:dyDescent="0.25">
      <c r="A1004"/>
      <c r="B1004"/>
      <c r="C1004"/>
    </row>
    <row r="1005" spans="1:3" ht="15" x14ac:dyDescent="0.25">
      <c r="A1005"/>
      <c r="B1005"/>
      <c r="C1005"/>
    </row>
    <row r="1006" spans="1:3" ht="15" x14ac:dyDescent="0.25">
      <c r="A1006"/>
      <c r="B1006"/>
      <c r="C1006"/>
    </row>
    <row r="1007" spans="1:3" ht="15" x14ac:dyDescent="0.25">
      <c r="A1007"/>
      <c r="B1007"/>
      <c r="C1007"/>
    </row>
    <row r="1008" spans="1:3" ht="15" x14ac:dyDescent="0.25">
      <c r="A1008"/>
      <c r="B1008"/>
      <c r="C1008"/>
    </row>
    <row r="1009" spans="1:3" ht="15" x14ac:dyDescent="0.25">
      <c r="A1009"/>
      <c r="B1009"/>
      <c r="C1009"/>
    </row>
    <row r="1010" spans="1:3" ht="15" x14ac:dyDescent="0.25">
      <c r="A1010"/>
      <c r="B1010"/>
      <c r="C1010"/>
    </row>
    <row r="1011" spans="1:3" ht="15" x14ac:dyDescent="0.25">
      <c r="A1011"/>
      <c r="B1011"/>
      <c r="C1011"/>
    </row>
    <row r="1012" spans="1:3" ht="15" x14ac:dyDescent="0.25">
      <c r="A1012"/>
      <c r="B1012"/>
      <c r="C1012"/>
    </row>
    <row r="1013" spans="1:3" ht="15" x14ac:dyDescent="0.25">
      <c r="A1013"/>
      <c r="B1013"/>
      <c r="C1013"/>
    </row>
    <row r="1014" spans="1:3" ht="15" x14ac:dyDescent="0.25">
      <c r="A1014"/>
      <c r="B1014"/>
      <c r="C1014"/>
    </row>
    <row r="1015" spans="1:3" ht="15" x14ac:dyDescent="0.25">
      <c r="A1015"/>
      <c r="B1015"/>
      <c r="C1015"/>
    </row>
    <row r="1016" spans="1:3" ht="15" x14ac:dyDescent="0.25">
      <c r="A1016"/>
      <c r="B1016"/>
      <c r="C1016"/>
    </row>
    <row r="1017" spans="1:3" ht="15" x14ac:dyDescent="0.25">
      <c r="A1017"/>
      <c r="B1017"/>
      <c r="C1017"/>
    </row>
    <row r="1018" spans="1:3" ht="15" x14ac:dyDescent="0.25">
      <c r="A1018"/>
      <c r="B1018"/>
      <c r="C1018"/>
    </row>
    <row r="1019" spans="1:3" ht="15" x14ac:dyDescent="0.25">
      <c r="A1019"/>
      <c r="B1019"/>
      <c r="C1019"/>
    </row>
    <row r="1020" spans="1:3" ht="15" x14ac:dyDescent="0.25">
      <c r="A1020"/>
      <c r="B1020"/>
      <c r="C1020"/>
    </row>
    <row r="1021" spans="1:3" ht="15" x14ac:dyDescent="0.25">
      <c r="A1021"/>
      <c r="B1021"/>
      <c r="C1021"/>
    </row>
    <row r="1022" spans="1:3" ht="15" x14ac:dyDescent="0.25">
      <c r="A1022"/>
      <c r="B1022"/>
      <c r="C1022"/>
    </row>
    <row r="1023" spans="1:3" ht="15" x14ac:dyDescent="0.25">
      <c r="A1023"/>
      <c r="B1023"/>
      <c r="C1023"/>
    </row>
    <row r="1024" spans="1:3" ht="15" x14ac:dyDescent="0.25">
      <c r="A1024"/>
      <c r="B1024"/>
      <c r="C1024"/>
    </row>
    <row r="1025" spans="1:3" ht="15" x14ac:dyDescent="0.25">
      <c r="A1025"/>
      <c r="B1025"/>
      <c r="C1025"/>
    </row>
    <row r="1026" spans="1:3" ht="15" x14ac:dyDescent="0.25">
      <c r="A1026"/>
      <c r="B1026"/>
      <c r="C1026"/>
    </row>
    <row r="1027" spans="1:3" ht="15" x14ac:dyDescent="0.25">
      <c r="A1027"/>
      <c r="B1027"/>
      <c r="C1027"/>
    </row>
    <row r="1028" spans="1:3" ht="15" x14ac:dyDescent="0.25">
      <c r="A1028"/>
      <c r="B1028"/>
      <c r="C1028"/>
    </row>
    <row r="1029" spans="1:3" ht="15" x14ac:dyDescent="0.25">
      <c r="A1029"/>
      <c r="B1029"/>
      <c r="C1029"/>
    </row>
    <row r="1030" spans="1:3" ht="15" x14ac:dyDescent="0.25">
      <c r="A1030"/>
      <c r="B1030"/>
      <c r="C1030"/>
    </row>
    <row r="1031" spans="1:3" ht="15" x14ac:dyDescent="0.25">
      <c r="A1031"/>
      <c r="B1031"/>
      <c r="C1031"/>
    </row>
    <row r="1032" spans="1:3" ht="15" x14ac:dyDescent="0.25">
      <c r="A1032"/>
      <c r="B1032"/>
      <c r="C1032"/>
    </row>
    <row r="1033" spans="1:3" ht="15" x14ac:dyDescent="0.25">
      <c r="A1033"/>
      <c r="B1033"/>
      <c r="C1033"/>
    </row>
    <row r="1034" spans="1:3" ht="15" x14ac:dyDescent="0.25">
      <c r="A1034"/>
      <c r="B1034"/>
      <c r="C1034"/>
    </row>
    <row r="1035" spans="1:3" ht="15" x14ac:dyDescent="0.25">
      <c r="A1035"/>
      <c r="B1035"/>
      <c r="C1035"/>
    </row>
    <row r="1036" spans="1:3" ht="15" x14ac:dyDescent="0.25">
      <c r="A1036"/>
      <c r="B1036"/>
      <c r="C1036"/>
    </row>
    <row r="1037" spans="1:3" ht="15" x14ac:dyDescent="0.25">
      <c r="A1037"/>
      <c r="B1037"/>
      <c r="C1037"/>
    </row>
    <row r="1038" spans="1:3" ht="15" x14ac:dyDescent="0.25">
      <c r="A1038"/>
      <c r="B1038"/>
      <c r="C1038"/>
    </row>
    <row r="1039" spans="1:3" ht="15" x14ac:dyDescent="0.25">
      <c r="A1039"/>
      <c r="B1039"/>
      <c r="C1039"/>
    </row>
    <row r="1040" spans="1:3" ht="15" x14ac:dyDescent="0.25">
      <c r="A1040"/>
      <c r="B1040"/>
      <c r="C1040"/>
    </row>
    <row r="1041" spans="1:3" ht="15" x14ac:dyDescent="0.25">
      <c r="A1041"/>
      <c r="B1041"/>
      <c r="C1041"/>
    </row>
    <row r="1042" spans="1:3" ht="15" x14ac:dyDescent="0.25">
      <c r="A1042"/>
      <c r="B1042"/>
      <c r="C1042"/>
    </row>
    <row r="1043" spans="1:3" ht="15" x14ac:dyDescent="0.25">
      <c r="A1043"/>
      <c r="B1043"/>
      <c r="C1043"/>
    </row>
    <row r="1044" spans="1:3" ht="15" x14ac:dyDescent="0.25">
      <c r="A1044"/>
      <c r="B1044"/>
      <c r="C1044"/>
    </row>
    <row r="1045" spans="1:3" ht="15" x14ac:dyDescent="0.25">
      <c r="A1045"/>
      <c r="B1045"/>
      <c r="C1045"/>
    </row>
    <row r="1046" spans="1:3" ht="15" x14ac:dyDescent="0.25">
      <c r="A1046"/>
      <c r="B1046"/>
      <c r="C1046"/>
    </row>
    <row r="1047" spans="1:3" ht="15" x14ac:dyDescent="0.25">
      <c r="A1047"/>
      <c r="B1047"/>
      <c r="C1047"/>
    </row>
    <row r="1048" spans="1:3" ht="15" x14ac:dyDescent="0.25">
      <c r="A1048"/>
      <c r="B1048"/>
      <c r="C1048"/>
    </row>
    <row r="1049" spans="1:3" ht="15" x14ac:dyDescent="0.25">
      <c r="A1049"/>
      <c r="B1049"/>
      <c r="C1049"/>
    </row>
    <row r="1050" spans="1:3" ht="15" x14ac:dyDescent="0.25">
      <c r="A1050"/>
      <c r="B1050"/>
      <c r="C1050"/>
    </row>
    <row r="1051" spans="1:3" ht="15" x14ac:dyDescent="0.25">
      <c r="A1051"/>
      <c r="B1051"/>
      <c r="C1051"/>
    </row>
    <row r="1052" spans="1:3" ht="15" x14ac:dyDescent="0.25">
      <c r="A1052"/>
      <c r="B1052"/>
      <c r="C1052"/>
    </row>
    <row r="1053" spans="1:3" ht="15" x14ac:dyDescent="0.25">
      <c r="A1053"/>
      <c r="B1053"/>
      <c r="C1053"/>
    </row>
    <row r="1054" spans="1:3" ht="15" x14ac:dyDescent="0.25">
      <c r="A1054"/>
      <c r="B1054"/>
      <c r="C1054"/>
    </row>
    <row r="1055" spans="1:3" ht="15" x14ac:dyDescent="0.25">
      <c r="A1055"/>
      <c r="B1055"/>
      <c r="C1055"/>
    </row>
    <row r="1056" spans="1:3" ht="15" x14ac:dyDescent="0.25">
      <c r="A1056"/>
      <c r="B1056"/>
      <c r="C1056"/>
    </row>
    <row r="1057" spans="1:3" ht="15" x14ac:dyDescent="0.25">
      <c r="A1057"/>
      <c r="B1057"/>
      <c r="C1057"/>
    </row>
    <row r="1058" spans="1:3" ht="15" x14ac:dyDescent="0.25">
      <c r="A1058"/>
      <c r="B1058"/>
      <c r="C1058"/>
    </row>
    <row r="1059" spans="1:3" ht="15" x14ac:dyDescent="0.25">
      <c r="A1059"/>
      <c r="B1059"/>
      <c r="C1059"/>
    </row>
    <row r="1060" spans="1:3" ht="15" x14ac:dyDescent="0.25">
      <c r="A1060"/>
      <c r="B1060"/>
      <c r="C1060"/>
    </row>
    <row r="1061" spans="1:3" ht="15" x14ac:dyDescent="0.25">
      <c r="A1061"/>
      <c r="B1061"/>
      <c r="C1061"/>
    </row>
    <row r="1062" spans="1:3" ht="15" x14ac:dyDescent="0.25">
      <c r="A1062"/>
      <c r="B1062"/>
      <c r="C1062"/>
    </row>
    <row r="1063" spans="1:3" ht="15" x14ac:dyDescent="0.25">
      <c r="A1063"/>
      <c r="B1063"/>
      <c r="C1063"/>
    </row>
    <row r="1064" spans="1:3" ht="15" x14ac:dyDescent="0.25">
      <c r="A1064"/>
      <c r="B1064"/>
      <c r="C1064"/>
    </row>
    <row r="1065" spans="1:3" ht="15" x14ac:dyDescent="0.25">
      <c r="A1065"/>
      <c r="B1065"/>
      <c r="C1065"/>
    </row>
    <row r="1066" spans="1:3" ht="15" x14ac:dyDescent="0.25">
      <c r="A1066"/>
      <c r="B1066"/>
      <c r="C1066"/>
    </row>
    <row r="1067" spans="1:3" ht="15" x14ac:dyDescent="0.25">
      <c r="A1067"/>
      <c r="B1067"/>
      <c r="C1067"/>
    </row>
    <row r="1068" spans="1:3" ht="15" x14ac:dyDescent="0.25">
      <c r="A1068"/>
      <c r="B1068"/>
      <c r="C1068"/>
    </row>
    <row r="1069" spans="1:3" ht="15" x14ac:dyDescent="0.25">
      <c r="A1069"/>
      <c r="B1069"/>
      <c r="C1069"/>
    </row>
    <row r="1070" spans="1:3" ht="15" x14ac:dyDescent="0.25">
      <c r="A1070"/>
      <c r="B1070"/>
      <c r="C1070"/>
    </row>
    <row r="1071" spans="1:3" ht="15" x14ac:dyDescent="0.25">
      <c r="A1071"/>
      <c r="B1071"/>
      <c r="C1071"/>
    </row>
    <row r="1072" spans="1:3" ht="15" x14ac:dyDescent="0.25">
      <c r="A1072"/>
      <c r="B1072"/>
      <c r="C1072"/>
    </row>
    <row r="1073" spans="1:3" ht="15" x14ac:dyDescent="0.25">
      <c r="A1073"/>
      <c r="B1073"/>
      <c r="C1073"/>
    </row>
    <row r="1074" spans="1:3" ht="15" x14ac:dyDescent="0.25">
      <c r="A1074"/>
      <c r="B1074"/>
      <c r="C1074"/>
    </row>
    <row r="1075" spans="1:3" ht="15" x14ac:dyDescent="0.25">
      <c r="A1075"/>
      <c r="B1075"/>
      <c r="C1075"/>
    </row>
    <row r="1076" spans="1:3" ht="15" x14ac:dyDescent="0.25">
      <c r="A1076"/>
      <c r="B1076"/>
      <c r="C1076"/>
    </row>
    <row r="1077" spans="1:3" ht="15" x14ac:dyDescent="0.25">
      <c r="A1077"/>
      <c r="B1077"/>
      <c r="C1077"/>
    </row>
    <row r="1078" spans="1:3" ht="15" x14ac:dyDescent="0.25">
      <c r="A1078"/>
      <c r="B1078"/>
      <c r="C1078"/>
    </row>
    <row r="1079" spans="1:3" ht="15" x14ac:dyDescent="0.25">
      <c r="A1079"/>
      <c r="B1079"/>
      <c r="C1079"/>
    </row>
    <row r="1080" spans="1:3" ht="15" x14ac:dyDescent="0.25">
      <c r="A1080"/>
      <c r="B1080"/>
      <c r="C1080"/>
    </row>
    <row r="1081" spans="1:3" ht="15" x14ac:dyDescent="0.25">
      <c r="A1081"/>
      <c r="B1081"/>
      <c r="C1081"/>
    </row>
    <row r="1082" spans="1:3" ht="15" x14ac:dyDescent="0.25">
      <c r="A1082"/>
      <c r="B1082"/>
      <c r="C1082"/>
    </row>
    <row r="1083" spans="1:3" ht="15" x14ac:dyDescent="0.25">
      <c r="A1083"/>
      <c r="B1083"/>
      <c r="C1083"/>
    </row>
    <row r="1084" spans="1:3" ht="15" x14ac:dyDescent="0.25">
      <c r="A1084"/>
      <c r="B1084"/>
      <c r="C1084"/>
    </row>
    <row r="1085" spans="1:3" ht="15" x14ac:dyDescent="0.25">
      <c r="A1085"/>
      <c r="B1085"/>
      <c r="C1085"/>
    </row>
    <row r="1086" spans="1:3" ht="15" x14ac:dyDescent="0.25">
      <c r="A1086"/>
      <c r="B1086"/>
      <c r="C1086"/>
    </row>
    <row r="1087" spans="1:3" ht="15" x14ac:dyDescent="0.25">
      <c r="A1087"/>
      <c r="B1087"/>
      <c r="C1087"/>
    </row>
    <row r="1088" spans="1:3" ht="15" x14ac:dyDescent="0.25">
      <c r="A1088"/>
      <c r="B1088"/>
      <c r="C1088"/>
    </row>
    <row r="1089" spans="1:3" ht="15" x14ac:dyDescent="0.25">
      <c r="A1089"/>
      <c r="B1089"/>
      <c r="C1089"/>
    </row>
    <row r="1090" spans="1:3" ht="15" x14ac:dyDescent="0.25">
      <c r="A1090"/>
      <c r="B1090"/>
      <c r="C1090"/>
    </row>
    <row r="1091" spans="1:3" ht="15" x14ac:dyDescent="0.25">
      <c r="A1091"/>
      <c r="B1091"/>
      <c r="C1091"/>
    </row>
    <row r="1092" spans="1:3" ht="15" x14ac:dyDescent="0.25">
      <c r="A1092"/>
      <c r="B1092"/>
      <c r="C1092"/>
    </row>
    <row r="1093" spans="1:3" ht="15" x14ac:dyDescent="0.25">
      <c r="A1093"/>
      <c r="B1093"/>
      <c r="C1093"/>
    </row>
    <row r="1094" spans="1:3" ht="15" x14ac:dyDescent="0.25">
      <c r="A1094"/>
      <c r="B1094"/>
      <c r="C1094"/>
    </row>
    <row r="1095" spans="1:3" ht="15" x14ac:dyDescent="0.25">
      <c r="A1095"/>
      <c r="B1095"/>
      <c r="C1095"/>
    </row>
    <row r="1096" spans="1:3" ht="15" x14ac:dyDescent="0.25">
      <c r="A1096"/>
      <c r="B1096"/>
      <c r="C1096"/>
    </row>
    <row r="1097" spans="1:3" ht="15" x14ac:dyDescent="0.25">
      <c r="A1097"/>
      <c r="B1097"/>
      <c r="C1097"/>
    </row>
    <row r="1098" spans="1:3" ht="15" x14ac:dyDescent="0.25">
      <c r="A1098"/>
      <c r="B1098"/>
      <c r="C1098"/>
    </row>
    <row r="1099" spans="1:3" ht="15" x14ac:dyDescent="0.25">
      <c r="A1099"/>
      <c r="B1099"/>
      <c r="C1099"/>
    </row>
    <row r="1100" spans="1:3" ht="15" x14ac:dyDescent="0.25">
      <c r="A1100"/>
      <c r="B1100"/>
      <c r="C1100"/>
    </row>
    <row r="1101" spans="1:3" ht="15" x14ac:dyDescent="0.25">
      <c r="A1101"/>
      <c r="B1101"/>
      <c r="C1101"/>
    </row>
    <row r="1102" spans="1:3" ht="15" x14ac:dyDescent="0.25">
      <c r="A1102"/>
      <c r="B1102"/>
      <c r="C1102"/>
    </row>
    <row r="1103" spans="1:3" ht="15" x14ac:dyDescent="0.25">
      <c r="A1103"/>
      <c r="B1103"/>
      <c r="C1103"/>
    </row>
    <row r="1104" spans="1:3" ht="15" x14ac:dyDescent="0.25">
      <c r="A1104"/>
      <c r="B1104"/>
      <c r="C1104"/>
    </row>
    <row r="1105" spans="1:3" ht="15" x14ac:dyDescent="0.25">
      <c r="A1105"/>
      <c r="B1105"/>
      <c r="C1105"/>
    </row>
    <row r="1106" spans="1:3" ht="15" x14ac:dyDescent="0.25">
      <c r="A1106"/>
      <c r="B1106"/>
      <c r="C1106"/>
    </row>
    <row r="1107" spans="1:3" ht="15" x14ac:dyDescent="0.25">
      <c r="A1107"/>
      <c r="B1107"/>
      <c r="C1107"/>
    </row>
    <row r="1108" spans="1:3" ht="15" x14ac:dyDescent="0.25">
      <c r="A1108"/>
      <c r="B1108"/>
      <c r="C1108"/>
    </row>
    <row r="1109" spans="1:3" ht="15" x14ac:dyDescent="0.25">
      <c r="A1109"/>
      <c r="B1109"/>
      <c r="C1109"/>
    </row>
    <row r="1110" spans="1:3" ht="15" x14ac:dyDescent="0.25">
      <c r="A1110"/>
      <c r="B1110"/>
      <c r="C1110"/>
    </row>
    <row r="1111" spans="1:3" ht="15" x14ac:dyDescent="0.25">
      <c r="A1111"/>
      <c r="B1111"/>
      <c r="C1111"/>
    </row>
    <row r="1112" spans="1:3" ht="15" x14ac:dyDescent="0.25">
      <c r="A1112"/>
      <c r="B1112"/>
      <c r="C1112"/>
    </row>
    <row r="1113" spans="1:3" ht="15" x14ac:dyDescent="0.25">
      <c r="A1113"/>
      <c r="B1113"/>
      <c r="C1113"/>
    </row>
    <row r="1114" spans="1:3" ht="15" x14ac:dyDescent="0.25">
      <c r="A1114"/>
      <c r="B1114"/>
      <c r="C1114"/>
    </row>
    <row r="1115" spans="1:3" ht="15" x14ac:dyDescent="0.25">
      <c r="A1115"/>
      <c r="B1115"/>
      <c r="C1115"/>
    </row>
    <row r="1116" spans="1:3" ht="15" x14ac:dyDescent="0.25">
      <c r="A1116"/>
      <c r="B1116"/>
      <c r="C1116"/>
    </row>
    <row r="1117" spans="1:3" ht="15" x14ac:dyDescent="0.25">
      <c r="A1117"/>
      <c r="B1117"/>
      <c r="C1117"/>
    </row>
    <row r="1118" spans="1:3" ht="15" x14ac:dyDescent="0.25">
      <c r="A1118"/>
      <c r="B1118"/>
      <c r="C1118"/>
    </row>
    <row r="1119" spans="1:3" ht="15" x14ac:dyDescent="0.25">
      <c r="A1119"/>
      <c r="B1119"/>
      <c r="C1119"/>
    </row>
    <row r="1120" spans="1:3" ht="15" x14ac:dyDescent="0.25">
      <c r="A1120"/>
      <c r="B1120"/>
      <c r="C1120"/>
    </row>
    <row r="1121" spans="1:3" ht="15" x14ac:dyDescent="0.25">
      <c r="A1121"/>
      <c r="B1121"/>
      <c r="C1121"/>
    </row>
    <row r="1122" spans="1:3" ht="15" x14ac:dyDescent="0.25">
      <c r="A1122"/>
      <c r="B1122"/>
      <c r="C1122"/>
    </row>
    <row r="1123" spans="1:3" ht="15" x14ac:dyDescent="0.25">
      <c r="A1123"/>
      <c r="B1123"/>
      <c r="C1123"/>
    </row>
    <row r="1124" spans="1:3" ht="15" x14ac:dyDescent="0.25">
      <c r="A1124"/>
      <c r="B1124"/>
      <c r="C1124"/>
    </row>
    <row r="1125" spans="1:3" ht="15" x14ac:dyDescent="0.25">
      <c r="A1125"/>
      <c r="B1125"/>
      <c r="C1125"/>
    </row>
    <row r="1126" spans="1:3" ht="15" x14ac:dyDescent="0.25">
      <c r="A1126"/>
      <c r="B1126"/>
      <c r="C1126"/>
    </row>
    <row r="1127" spans="1:3" ht="15" x14ac:dyDescent="0.25">
      <c r="A1127"/>
      <c r="B1127"/>
      <c r="C1127"/>
    </row>
    <row r="1128" spans="1:3" ht="15" x14ac:dyDescent="0.25">
      <c r="A1128"/>
      <c r="B1128"/>
      <c r="C1128"/>
    </row>
    <row r="1129" spans="1:3" ht="15" x14ac:dyDescent="0.25">
      <c r="A1129"/>
      <c r="B1129"/>
      <c r="C1129"/>
    </row>
    <row r="1130" spans="1:3" ht="15" x14ac:dyDescent="0.25">
      <c r="A1130"/>
      <c r="B1130"/>
      <c r="C1130"/>
    </row>
    <row r="1131" spans="1:3" ht="15" x14ac:dyDescent="0.25">
      <c r="A1131"/>
      <c r="B1131"/>
      <c r="C1131"/>
    </row>
    <row r="1132" spans="1:3" ht="15" x14ac:dyDescent="0.25">
      <c r="A1132"/>
      <c r="B1132"/>
      <c r="C1132"/>
    </row>
    <row r="1133" spans="1:3" ht="15" x14ac:dyDescent="0.25">
      <c r="A1133"/>
      <c r="B1133"/>
      <c r="C1133"/>
    </row>
    <row r="1134" spans="1:3" ht="15" x14ac:dyDescent="0.25">
      <c r="A1134"/>
      <c r="B1134"/>
      <c r="C1134"/>
    </row>
    <row r="1135" spans="1:3" ht="15" x14ac:dyDescent="0.25">
      <c r="A1135"/>
      <c r="B1135"/>
      <c r="C1135"/>
    </row>
    <row r="1136" spans="1:3" ht="15" x14ac:dyDescent="0.25">
      <c r="A1136"/>
      <c r="B1136"/>
      <c r="C1136"/>
    </row>
    <row r="1137" spans="1:3" ht="15" x14ac:dyDescent="0.25">
      <c r="A1137"/>
      <c r="B1137"/>
      <c r="C1137"/>
    </row>
    <row r="1138" spans="1:3" ht="15" x14ac:dyDescent="0.25">
      <c r="A1138"/>
      <c r="B1138"/>
      <c r="C1138"/>
    </row>
    <row r="1139" spans="1:3" ht="15" x14ac:dyDescent="0.25">
      <c r="A1139"/>
      <c r="B1139"/>
      <c r="C1139"/>
    </row>
    <row r="1140" spans="1:3" ht="15" x14ac:dyDescent="0.25">
      <c r="A1140"/>
      <c r="B1140"/>
      <c r="C1140"/>
    </row>
    <row r="1141" spans="1:3" ht="15" x14ac:dyDescent="0.25">
      <c r="A1141"/>
      <c r="B1141"/>
      <c r="C1141"/>
    </row>
    <row r="1142" spans="1:3" ht="15" x14ac:dyDescent="0.25">
      <c r="A1142"/>
      <c r="B1142"/>
      <c r="C1142"/>
    </row>
    <row r="1143" spans="1:3" ht="15" x14ac:dyDescent="0.25">
      <c r="A1143"/>
      <c r="B1143"/>
      <c r="C1143"/>
    </row>
    <row r="1144" spans="1:3" ht="15" x14ac:dyDescent="0.25">
      <c r="A1144"/>
      <c r="B1144"/>
      <c r="C1144"/>
    </row>
    <row r="1145" spans="1:3" ht="15" x14ac:dyDescent="0.25">
      <c r="A1145"/>
      <c r="B1145"/>
      <c r="C1145"/>
    </row>
    <row r="1146" spans="1:3" ht="15" x14ac:dyDescent="0.25">
      <c r="A1146"/>
      <c r="B1146"/>
      <c r="C1146"/>
    </row>
    <row r="1147" spans="1:3" ht="15" x14ac:dyDescent="0.25">
      <c r="A1147"/>
      <c r="B1147"/>
      <c r="C1147"/>
    </row>
    <row r="1148" spans="1:3" ht="15" x14ac:dyDescent="0.25">
      <c r="A1148"/>
      <c r="B1148"/>
      <c r="C1148"/>
    </row>
    <row r="1149" spans="1:3" ht="15" x14ac:dyDescent="0.25">
      <c r="A1149"/>
      <c r="B1149"/>
      <c r="C1149"/>
    </row>
    <row r="1150" spans="1:3" ht="15" x14ac:dyDescent="0.25">
      <c r="A1150"/>
      <c r="B1150"/>
      <c r="C1150"/>
    </row>
    <row r="1151" spans="1:3" ht="15" x14ac:dyDescent="0.25">
      <c r="A1151"/>
      <c r="B1151"/>
      <c r="C1151"/>
    </row>
    <row r="1152" spans="1:3" ht="15" x14ac:dyDescent="0.25">
      <c r="A1152"/>
      <c r="B1152"/>
      <c r="C1152"/>
    </row>
    <row r="1153" spans="1:3" ht="15" x14ac:dyDescent="0.25">
      <c r="A1153"/>
      <c r="B1153"/>
      <c r="C1153"/>
    </row>
    <row r="1154" spans="1:3" ht="15" x14ac:dyDescent="0.25">
      <c r="A1154"/>
      <c r="B1154"/>
      <c r="C1154"/>
    </row>
    <row r="1155" spans="1:3" ht="15" x14ac:dyDescent="0.25">
      <c r="A1155"/>
      <c r="B1155"/>
      <c r="C1155"/>
    </row>
    <row r="1156" spans="1:3" ht="15" x14ac:dyDescent="0.25">
      <c r="A1156"/>
      <c r="B1156"/>
      <c r="C1156"/>
    </row>
    <row r="1157" spans="1:3" ht="15" x14ac:dyDescent="0.25">
      <c r="A1157"/>
      <c r="B1157"/>
      <c r="C1157"/>
    </row>
    <row r="1158" spans="1:3" ht="15" x14ac:dyDescent="0.25">
      <c r="A1158"/>
      <c r="B1158"/>
      <c r="C1158"/>
    </row>
    <row r="1159" spans="1:3" ht="15" x14ac:dyDescent="0.25">
      <c r="A1159"/>
      <c r="B1159"/>
      <c r="C1159"/>
    </row>
    <row r="1160" spans="1:3" ht="15" x14ac:dyDescent="0.25">
      <c r="A1160"/>
      <c r="B1160"/>
      <c r="C1160"/>
    </row>
    <row r="1161" spans="1:3" ht="15" x14ac:dyDescent="0.25">
      <c r="A1161"/>
      <c r="B1161"/>
      <c r="C1161"/>
    </row>
    <row r="1162" spans="1:3" ht="15" x14ac:dyDescent="0.25">
      <c r="A1162"/>
      <c r="B1162"/>
      <c r="C1162"/>
    </row>
    <row r="1163" spans="1:3" ht="15" x14ac:dyDescent="0.25">
      <c r="A1163"/>
      <c r="B1163"/>
      <c r="C1163"/>
    </row>
    <row r="1164" spans="1:3" ht="15" x14ac:dyDescent="0.25">
      <c r="A1164"/>
      <c r="B1164"/>
      <c r="C1164"/>
    </row>
    <row r="1165" spans="1:3" ht="15" x14ac:dyDescent="0.25">
      <c r="A1165"/>
      <c r="B1165"/>
      <c r="C1165"/>
    </row>
    <row r="1166" spans="1:3" ht="15" x14ac:dyDescent="0.25">
      <c r="A1166"/>
      <c r="B1166"/>
      <c r="C1166"/>
    </row>
    <row r="1167" spans="1:3" ht="15" x14ac:dyDescent="0.25">
      <c r="A1167"/>
      <c r="B1167"/>
      <c r="C1167"/>
    </row>
    <row r="1168" spans="1:3" ht="15" x14ac:dyDescent="0.25">
      <c r="A1168"/>
      <c r="B1168"/>
      <c r="C1168"/>
    </row>
    <row r="1169" spans="1:3" ht="15" x14ac:dyDescent="0.25">
      <c r="A1169"/>
      <c r="B1169"/>
      <c r="C1169"/>
    </row>
    <row r="1170" spans="1:3" ht="15" x14ac:dyDescent="0.25">
      <c r="A1170"/>
      <c r="B1170"/>
      <c r="C1170"/>
    </row>
    <row r="1171" spans="1:3" ht="15" x14ac:dyDescent="0.25">
      <c r="A1171"/>
      <c r="B1171"/>
      <c r="C1171"/>
    </row>
    <row r="1172" spans="1:3" ht="15" x14ac:dyDescent="0.25">
      <c r="A1172"/>
      <c r="B1172"/>
      <c r="C1172"/>
    </row>
    <row r="1173" spans="1:3" ht="15" x14ac:dyDescent="0.25">
      <c r="A1173"/>
      <c r="B1173"/>
      <c r="C1173"/>
    </row>
    <row r="1174" spans="1:3" ht="15" x14ac:dyDescent="0.25">
      <c r="A1174"/>
      <c r="B1174"/>
      <c r="C1174"/>
    </row>
    <row r="1175" spans="1:3" ht="15" x14ac:dyDescent="0.25">
      <c r="A1175"/>
      <c r="B1175"/>
      <c r="C1175"/>
    </row>
    <row r="1176" spans="1:3" ht="15" x14ac:dyDescent="0.25">
      <c r="A1176"/>
      <c r="B1176"/>
      <c r="C1176"/>
    </row>
    <row r="1177" spans="1:3" ht="15" x14ac:dyDescent="0.25">
      <c r="A1177"/>
      <c r="B1177"/>
      <c r="C1177"/>
    </row>
    <row r="1178" spans="1:3" ht="15" x14ac:dyDescent="0.25">
      <c r="A1178"/>
      <c r="B1178"/>
      <c r="C1178"/>
    </row>
    <row r="1179" spans="1:3" ht="15" x14ac:dyDescent="0.25">
      <c r="A1179"/>
      <c r="B1179"/>
      <c r="C1179"/>
    </row>
    <row r="1180" spans="1:3" ht="15" x14ac:dyDescent="0.25">
      <c r="A1180"/>
      <c r="B1180"/>
      <c r="C1180"/>
    </row>
    <row r="1181" spans="1:3" ht="15" x14ac:dyDescent="0.25">
      <c r="A1181"/>
      <c r="B1181"/>
      <c r="C1181"/>
    </row>
    <row r="1182" spans="1:3" ht="15" x14ac:dyDescent="0.25">
      <c r="A1182"/>
      <c r="B1182"/>
      <c r="C1182"/>
    </row>
    <row r="1183" spans="1:3" ht="15" x14ac:dyDescent="0.25">
      <c r="A1183"/>
      <c r="B1183"/>
      <c r="C1183"/>
    </row>
    <row r="1184" spans="1:3" ht="15" x14ac:dyDescent="0.25">
      <c r="A1184"/>
      <c r="B1184"/>
      <c r="C1184"/>
    </row>
    <row r="1185" spans="1:3" ht="15" x14ac:dyDescent="0.25">
      <c r="A1185"/>
      <c r="B1185"/>
      <c r="C1185"/>
    </row>
    <row r="1186" spans="1:3" ht="15" x14ac:dyDescent="0.25">
      <c r="A1186"/>
      <c r="B1186"/>
      <c r="C1186"/>
    </row>
    <row r="1187" spans="1:3" ht="15" x14ac:dyDescent="0.25">
      <c r="A1187"/>
      <c r="B1187"/>
      <c r="C1187"/>
    </row>
    <row r="1188" spans="1:3" ht="15" x14ac:dyDescent="0.25">
      <c r="A1188"/>
      <c r="B1188"/>
      <c r="C1188"/>
    </row>
    <row r="1189" spans="1:3" ht="15" x14ac:dyDescent="0.25">
      <c r="A1189"/>
      <c r="B1189"/>
      <c r="C1189"/>
    </row>
    <row r="1190" spans="1:3" ht="15" x14ac:dyDescent="0.25">
      <c r="A1190"/>
      <c r="B1190"/>
      <c r="C1190"/>
    </row>
    <row r="1191" spans="1:3" ht="15" x14ac:dyDescent="0.25">
      <c r="A1191"/>
      <c r="B1191"/>
      <c r="C1191"/>
    </row>
    <row r="1192" spans="1:3" ht="15" x14ac:dyDescent="0.25">
      <c r="A1192"/>
      <c r="B1192"/>
      <c r="C1192"/>
    </row>
    <row r="1193" spans="1:3" ht="15" x14ac:dyDescent="0.25">
      <c r="A1193"/>
      <c r="B1193"/>
      <c r="C1193"/>
    </row>
    <row r="1194" spans="1:3" ht="15" x14ac:dyDescent="0.25">
      <c r="A1194"/>
      <c r="B1194"/>
      <c r="C1194"/>
    </row>
    <row r="1195" spans="1:3" ht="15" x14ac:dyDescent="0.25">
      <c r="A1195"/>
      <c r="B1195"/>
      <c r="C1195"/>
    </row>
    <row r="1196" spans="1:3" ht="15" x14ac:dyDescent="0.25">
      <c r="A1196"/>
      <c r="B1196"/>
      <c r="C1196"/>
    </row>
    <row r="1197" spans="1:3" ht="15" x14ac:dyDescent="0.25">
      <c r="A1197"/>
      <c r="B1197"/>
      <c r="C1197"/>
    </row>
    <row r="1198" spans="1:3" ht="15" x14ac:dyDescent="0.25">
      <c r="A1198"/>
      <c r="B1198"/>
      <c r="C1198"/>
    </row>
    <row r="1199" spans="1:3" ht="15" x14ac:dyDescent="0.25">
      <c r="A1199"/>
      <c r="B1199"/>
      <c r="C1199"/>
    </row>
    <row r="1200" spans="1:3" ht="15" x14ac:dyDescent="0.25">
      <c r="A1200"/>
      <c r="B1200"/>
      <c r="C1200"/>
    </row>
    <row r="1201" spans="1:3" ht="15" x14ac:dyDescent="0.25">
      <c r="A1201"/>
      <c r="B1201"/>
      <c r="C1201"/>
    </row>
    <row r="1202" spans="1:3" ht="15" x14ac:dyDescent="0.25">
      <c r="A1202"/>
      <c r="B1202"/>
      <c r="C1202"/>
    </row>
    <row r="1203" spans="1:3" ht="15" x14ac:dyDescent="0.25">
      <c r="A1203"/>
      <c r="B1203"/>
      <c r="C1203"/>
    </row>
    <row r="1204" spans="1:3" ht="15" x14ac:dyDescent="0.25">
      <c r="A1204"/>
      <c r="B1204"/>
      <c r="C1204"/>
    </row>
    <row r="1205" spans="1:3" ht="15" x14ac:dyDescent="0.25">
      <c r="A1205"/>
      <c r="B1205"/>
      <c r="C1205"/>
    </row>
    <row r="1206" spans="1:3" ht="15" x14ac:dyDescent="0.25">
      <c r="A1206"/>
      <c r="B1206"/>
      <c r="C1206"/>
    </row>
    <row r="1207" spans="1:3" ht="15" x14ac:dyDescent="0.25">
      <c r="A1207"/>
      <c r="B1207"/>
      <c r="C1207"/>
    </row>
    <row r="1208" spans="1:3" ht="15" x14ac:dyDescent="0.25">
      <c r="A1208"/>
      <c r="B1208"/>
      <c r="C1208"/>
    </row>
    <row r="1209" spans="1:3" ht="15" x14ac:dyDescent="0.25">
      <c r="A1209"/>
      <c r="B1209"/>
      <c r="C1209"/>
    </row>
    <row r="1210" spans="1:3" ht="15" x14ac:dyDescent="0.25">
      <c r="A1210"/>
      <c r="B1210"/>
      <c r="C1210"/>
    </row>
    <row r="1211" spans="1:3" ht="15" x14ac:dyDescent="0.25">
      <c r="A1211"/>
      <c r="B1211"/>
      <c r="C1211"/>
    </row>
    <row r="1212" spans="1:3" ht="15" x14ac:dyDescent="0.25">
      <c r="A1212"/>
      <c r="B1212"/>
      <c r="C1212"/>
    </row>
    <row r="1213" spans="1:3" ht="15" x14ac:dyDescent="0.25">
      <c r="A1213"/>
      <c r="B1213"/>
      <c r="C1213"/>
    </row>
    <row r="1214" spans="1:3" ht="15" x14ac:dyDescent="0.25">
      <c r="A1214"/>
      <c r="B1214"/>
      <c r="C1214"/>
    </row>
    <row r="1215" spans="1:3" ht="15" x14ac:dyDescent="0.25">
      <c r="A1215"/>
      <c r="B1215"/>
      <c r="C1215"/>
    </row>
    <row r="1216" spans="1:3" ht="15" x14ac:dyDescent="0.25">
      <c r="A1216"/>
      <c r="B1216"/>
      <c r="C1216"/>
    </row>
    <row r="1217" spans="1:3" ht="15" x14ac:dyDescent="0.25">
      <c r="A1217"/>
      <c r="B1217"/>
      <c r="C1217"/>
    </row>
    <row r="1218" spans="1:3" ht="15" x14ac:dyDescent="0.25">
      <c r="A1218"/>
      <c r="B1218"/>
      <c r="C1218"/>
    </row>
    <row r="1219" spans="1:3" ht="15" x14ac:dyDescent="0.25">
      <c r="A1219"/>
      <c r="B1219"/>
      <c r="C1219"/>
    </row>
    <row r="1220" spans="1:3" ht="15" x14ac:dyDescent="0.25">
      <c r="A1220"/>
      <c r="B1220"/>
      <c r="C1220"/>
    </row>
    <row r="1221" spans="1:3" ht="15" x14ac:dyDescent="0.25">
      <c r="A1221"/>
      <c r="B1221"/>
      <c r="C1221"/>
    </row>
    <row r="1222" spans="1:3" ht="15" x14ac:dyDescent="0.25">
      <c r="A1222"/>
      <c r="B1222"/>
      <c r="C1222"/>
    </row>
    <row r="1223" spans="1:3" ht="15" x14ac:dyDescent="0.25">
      <c r="A1223"/>
      <c r="B1223"/>
      <c r="C1223"/>
    </row>
    <row r="1224" spans="1:3" ht="15" x14ac:dyDescent="0.25">
      <c r="A1224"/>
      <c r="B1224"/>
      <c r="C1224"/>
    </row>
    <row r="1225" spans="1:3" ht="15" x14ac:dyDescent="0.25">
      <c r="A1225"/>
      <c r="B1225"/>
      <c r="C1225"/>
    </row>
    <row r="1226" spans="1:3" ht="15" x14ac:dyDescent="0.25">
      <c r="A1226"/>
      <c r="B1226"/>
      <c r="C1226"/>
    </row>
    <row r="1227" spans="1:3" ht="15" x14ac:dyDescent="0.25">
      <c r="A1227"/>
      <c r="B1227"/>
      <c r="C1227"/>
    </row>
    <row r="1228" spans="1:3" ht="15" x14ac:dyDescent="0.25">
      <c r="A1228"/>
      <c r="B1228"/>
      <c r="C1228"/>
    </row>
    <row r="1229" spans="1:3" ht="15" x14ac:dyDescent="0.25">
      <c r="A1229"/>
      <c r="B1229"/>
      <c r="C1229"/>
    </row>
    <row r="1230" spans="1:3" ht="15" x14ac:dyDescent="0.25">
      <c r="A1230"/>
      <c r="B1230"/>
      <c r="C1230"/>
    </row>
    <row r="1231" spans="1:3" ht="15" x14ac:dyDescent="0.25">
      <c r="A1231"/>
      <c r="B1231"/>
      <c r="C1231"/>
    </row>
    <row r="1232" spans="1:3" ht="15" x14ac:dyDescent="0.25">
      <c r="A1232"/>
      <c r="B1232"/>
      <c r="C1232"/>
    </row>
    <row r="1233" spans="1:3" ht="15" x14ac:dyDescent="0.25">
      <c r="A1233"/>
      <c r="B1233"/>
      <c r="C1233"/>
    </row>
    <row r="1234" spans="1:3" ht="15" x14ac:dyDescent="0.25">
      <c r="A1234"/>
      <c r="B1234"/>
      <c r="C1234"/>
    </row>
    <row r="1235" spans="1:3" ht="15" x14ac:dyDescent="0.25">
      <c r="A1235"/>
      <c r="B1235"/>
      <c r="C1235"/>
    </row>
    <row r="1236" spans="1:3" ht="15" x14ac:dyDescent="0.25">
      <c r="A1236"/>
      <c r="B1236"/>
      <c r="C1236"/>
    </row>
    <row r="1237" spans="1:3" ht="15" x14ac:dyDescent="0.25">
      <c r="A1237"/>
      <c r="B1237"/>
      <c r="C1237"/>
    </row>
    <row r="1238" spans="1:3" ht="15" x14ac:dyDescent="0.25">
      <c r="A1238"/>
      <c r="B1238"/>
      <c r="C1238"/>
    </row>
    <row r="1239" spans="1:3" ht="15" x14ac:dyDescent="0.25">
      <c r="A1239"/>
      <c r="B1239"/>
      <c r="C1239"/>
    </row>
    <row r="1240" spans="1:3" ht="15" x14ac:dyDescent="0.25">
      <c r="A1240"/>
      <c r="B1240"/>
      <c r="C1240"/>
    </row>
    <row r="1241" spans="1:3" ht="15" x14ac:dyDescent="0.25">
      <c r="A1241"/>
      <c r="B1241"/>
      <c r="C1241"/>
    </row>
    <row r="1242" spans="1:3" ht="15" x14ac:dyDescent="0.25">
      <c r="A1242"/>
      <c r="B1242"/>
      <c r="C1242"/>
    </row>
    <row r="1243" spans="1:3" ht="15" x14ac:dyDescent="0.25">
      <c r="A1243"/>
      <c r="B1243"/>
      <c r="C1243"/>
    </row>
    <row r="1244" spans="1:3" ht="15" x14ac:dyDescent="0.25">
      <c r="A1244"/>
      <c r="B1244"/>
      <c r="C1244"/>
    </row>
    <row r="1245" spans="1:3" ht="15" x14ac:dyDescent="0.25">
      <c r="A1245"/>
      <c r="B1245"/>
      <c r="C1245"/>
    </row>
    <row r="1246" spans="1:3" ht="15" x14ac:dyDescent="0.25">
      <c r="A1246"/>
      <c r="B1246"/>
      <c r="C1246"/>
    </row>
    <row r="1247" spans="1:3" ht="15" x14ac:dyDescent="0.25">
      <c r="A1247"/>
      <c r="B1247"/>
      <c r="C1247"/>
    </row>
    <row r="1248" spans="1:3" ht="15" x14ac:dyDescent="0.25">
      <c r="A1248"/>
      <c r="B1248"/>
      <c r="C1248"/>
    </row>
    <row r="1249" spans="1:3" ht="15" x14ac:dyDescent="0.25">
      <c r="A1249"/>
      <c r="B1249"/>
      <c r="C1249"/>
    </row>
    <row r="1250" spans="1:3" ht="15" x14ac:dyDescent="0.25">
      <c r="A1250"/>
      <c r="B1250"/>
      <c r="C1250"/>
    </row>
    <row r="1251" spans="1:3" ht="15" x14ac:dyDescent="0.25">
      <c r="A1251"/>
      <c r="B1251"/>
      <c r="C1251"/>
    </row>
    <row r="1252" spans="1:3" ht="15" x14ac:dyDescent="0.25">
      <c r="A1252"/>
      <c r="B1252"/>
      <c r="C1252"/>
    </row>
    <row r="1253" spans="1:3" ht="15" x14ac:dyDescent="0.25">
      <c r="A1253"/>
      <c r="B1253"/>
      <c r="C1253"/>
    </row>
    <row r="1254" spans="1:3" ht="15" x14ac:dyDescent="0.25">
      <c r="A1254"/>
      <c r="B1254"/>
      <c r="C1254"/>
    </row>
    <row r="1255" spans="1:3" ht="15" x14ac:dyDescent="0.25">
      <c r="A1255"/>
      <c r="B1255"/>
      <c r="C1255"/>
    </row>
    <row r="1256" spans="1:3" ht="15" x14ac:dyDescent="0.25">
      <c r="A1256"/>
      <c r="B1256"/>
      <c r="C1256"/>
    </row>
    <row r="1257" spans="1:3" ht="15" x14ac:dyDescent="0.25">
      <c r="A1257"/>
      <c r="B1257"/>
      <c r="C1257"/>
    </row>
    <row r="1258" spans="1:3" ht="15" x14ac:dyDescent="0.25">
      <c r="A1258"/>
      <c r="B1258"/>
      <c r="C1258"/>
    </row>
    <row r="1259" spans="1:3" ht="15" x14ac:dyDescent="0.25">
      <c r="A1259"/>
      <c r="B1259"/>
      <c r="C1259"/>
    </row>
    <row r="1260" spans="1:3" ht="15" x14ac:dyDescent="0.25">
      <c r="A1260"/>
      <c r="B1260"/>
      <c r="C1260"/>
    </row>
    <row r="1261" spans="1:3" ht="15" x14ac:dyDescent="0.25">
      <c r="A1261"/>
      <c r="B1261"/>
      <c r="C1261"/>
    </row>
    <row r="1262" spans="1:3" ht="15" x14ac:dyDescent="0.25">
      <c r="A1262"/>
      <c r="B1262"/>
      <c r="C1262"/>
    </row>
    <row r="1263" spans="1:3" ht="15" x14ac:dyDescent="0.25">
      <c r="A1263"/>
      <c r="B1263"/>
      <c r="C1263"/>
    </row>
    <row r="1264" spans="1:3" ht="15" x14ac:dyDescent="0.25">
      <c r="A1264"/>
      <c r="B1264"/>
      <c r="C1264"/>
    </row>
    <row r="1265" spans="1:3" ht="15" x14ac:dyDescent="0.25">
      <c r="A1265"/>
      <c r="B1265"/>
      <c r="C1265"/>
    </row>
    <row r="1266" spans="1:3" ht="15" x14ac:dyDescent="0.25">
      <c r="A1266"/>
      <c r="B1266"/>
      <c r="C1266"/>
    </row>
    <row r="1267" spans="1:3" ht="15" x14ac:dyDescent="0.25">
      <c r="A1267"/>
      <c r="B1267"/>
      <c r="C1267"/>
    </row>
    <row r="1268" spans="1:3" ht="15" x14ac:dyDescent="0.25">
      <c r="A1268"/>
      <c r="B1268"/>
      <c r="C1268"/>
    </row>
    <row r="1269" spans="1:3" ht="15" x14ac:dyDescent="0.25">
      <c r="A1269"/>
      <c r="B1269"/>
      <c r="C1269"/>
    </row>
    <row r="1270" spans="1:3" ht="15" x14ac:dyDescent="0.25">
      <c r="A1270"/>
      <c r="B1270"/>
      <c r="C1270"/>
    </row>
    <row r="1271" spans="1:3" ht="15" x14ac:dyDescent="0.25">
      <c r="A1271"/>
      <c r="B1271"/>
      <c r="C1271"/>
    </row>
    <row r="1272" spans="1:3" ht="15" x14ac:dyDescent="0.25">
      <c r="A1272"/>
      <c r="B1272"/>
      <c r="C1272"/>
    </row>
    <row r="1273" spans="1:3" ht="15" x14ac:dyDescent="0.25">
      <c r="A1273"/>
      <c r="B1273"/>
      <c r="C1273"/>
    </row>
    <row r="1274" spans="1:3" ht="15" x14ac:dyDescent="0.25">
      <c r="A1274"/>
      <c r="B1274"/>
      <c r="C1274"/>
    </row>
    <row r="1275" spans="1:3" ht="15" x14ac:dyDescent="0.25">
      <c r="A1275"/>
      <c r="B1275"/>
      <c r="C1275"/>
    </row>
    <row r="1276" spans="1:3" ht="15" x14ac:dyDescent="0.25">
      <c r="A1276"/>
      <c r="B1276"/>
      <c r="C1276"/>
    </row>
    <row r="1277" spans="1:3" ht="15" x14ac:dyDescent="0.25">
      <c r="A1277"/>
      <c r="B1277"/>
      <c r="C1277"/>
    </row>
    <row r="1278" spans="1:3" ht="15" x14ac:dyDescent="0.25">
      <c r="A1278"/>
      <c r="B1278"/>
      <c r="C1278"/>
    </row>
    <row r="1279" spans="1:3" ht="15" x14ac:dyDescent="0.25">
      <c r="A1279"/>
      <c r="B1279"/>
      <c r="C1279"/>
    </row>
    <row r="1280" spans="1:3" ht="15" x14ac:dyDescent="0.25">
      <c r="A1280"/>
      <c r="B1280"/>
      <c r="C1280"/>
    </row>
    <row r="1281" spans="1:3" ht="15" x14ac:dyDescent="0.25">
      <c r="A1281"/>
      <c r="B1281"/>
      <c r="C1281"/>
    </row>
    <row r="1282" spans="1:3" ht="15" x14ac:dyDescent="0.25">
      <c r="A1282"/>
      <c r="B1282"/>
      <c r="C1282"/>
    </row>
    <row r="1283" spans="1:3" ht="15" x14ac:dyDescent="0.25">
      <c r="A1283"/>
      <c r="B1283"/>
      <c r="C1283"/>
    </row>
    <row r="1284" spans="1:3" ht="15" x14ac:dyDescent="0.25">
      <c r="A1284"/>
      <c r="B1284"/>
      <c r="C1284"/>
    </row>
    <row r="1285" spans="1:3" ht="15" x14ac:dyDescent="0.25">
      <c r="A1285"/>
      <c r="B1285"/>
      <c r="C1285"/>
    </row>
    <row r="1286" spans="1:3" ht="15" x14ac:dyDescent="0.25">
      <c r="A1286"/>
      <c r="B1286"/>
      <c r="C1286"/>
    </row>
    <row r="1287" spans="1:3" ht="15" x14ac:dyDescent="0.25">
      <c r="A1287"/>
      <c r="B1287"/>
      <c r="C1287"/>
    </row>
    <row r="1288" spans="1:3" ht="15" x14ac:dyDescent="0.25">
      <c r="A1288"/>
      <c r="B1288"/>
      <c r="C1288"/>
    </row>
    <row r="1289" spans="1:3" ht="15" x14ac:dyDescent="0.25">
      <c r="A1289"/>
      <c r="B1289"/>
      <c r="C1289"/>
    </row>
    <row r="1290" spans="1:3" ht="15" x14ac:dyDescent="0.25">
      <c r="A1290"/>
      <c r="B1290"/>
      <c r="C1290"/>
    </row>
    <row r="1291" spans="1:3" ht="15" x14ac:dyDescent="0.25">
      <c r="A1291"/>
      <c r="B1291"/>
      <c r="C1291"/>
    </row>
  </sheetData>
  <sortState xmlns:xlrd2="http://schemas.microsoft.com/office/spreadsheetml/2017/richdata2" ref="A647:A1291">
    <sortCondition ref="A647:A1291"/>
  </sortState>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3"/>
  <dimension ref="A1:U86"/>
  <sheetViews>
    <sheetView topLeftCell="A34" workbookViewId="0">
      <selection activeCell="J71" sqref="J71"/>
    </sheetView>
  </sheetViews>
  <sheetFormatPr defaultRowHeight="12.75" x14ac:dyDescent="0.2"/>
  <cols>
    <col min="1" max="1" width="9.140625" style="55" customWidth="1"/>
    <col min="2" max="2" width="9.140625" style="14" customWidth="1"/>
    <col min="3" max="3" width="9.140625" style="16" customWidth="1"/>
    <col min="4" max="10" width="9.140625" style="14" customWidth="1"/>
    <col min="11" max="11" width="12.140625" style="127" customWidth="1"/>
    <col min="12" max="16" width="9.140625" style="14" customWidth="1"/>
    <col min="17" max="17" width="9.140625" style="54" customWidth="1"/>
    <col min="18" max="18" width="9.140625" style="14" customWidth="1"/>
    <col min="19" max="16384" width="9.140625" style="14"/>
  </cols>
  <sheetData>
    <row r="1" spans="1:21" x14ac:dyDescent="0.2">
      <c r="A1" s="239" t="s">
        <v>777</v>
      </c>
      <c r="B1" s="14">
        <v>1</v>
      </c>
      <c r="C1" s="16">
        <v>5</v>
      </c>
      <c r="D1" s="14">
        <v>1</v>
      </c>
      <c r="E1" s="14">
        <f>VLOOKUP(D1,$B$1:C3,2)</f>
        <v>5</v>
      </c>
      <c r="G1" s="55" t="s">
        <v>776</v>
      </c>
      <c r="H1" s="14">
        <v>1</v>
      </c>
      <c r="I1" s="54">
        <v>18</v>
      </c>
      <c r="J1" s="14">
        <v>1</v>
      </c>
      <c r="K1" s="127">
        <f>VLOOKUP(J1,$H$1:I3,2)</f>
        <v>18</v>
      </c>
      <c r="M1" s="55" t="s">
        <v>775</v>
      </c>
      <c r="N1" s="14">
        <v>1</v>
      </c>
      <c r="O1" s="54">
        <v>10</v>
      </c>
      <c r="P1" s="14">
        <v>1</v>
      </c>
      <c r="Q1" s="54">
        <f>VLOOKUP(P1,$N$1:O3,2)</f>
        <v>10</v>
      </c>
      <c r="S1" s="14" t="s">
        <v>774</v>
      </c>
      <c r="T1" s="14">
        <v>240</v>
      </c>
    </row>
    <row r="2" spans="1:21" x14ac:dyDescent="0.2">
      <c r="A2" s="239"/>
      <c r="B2" s="14">
        <v>2</v>
      </c>
      <c r="C2" s="16">
        <v>4</v>
      </c>
      <c r="G2" s="55"/>
      <c r="H2" s="14">
        <v>2</v>
      </c>
      <c r="I2" s="54">
        <v>23</v>
      </c>
      <c r="J2" s="14">
        <v>2</v>
      </c>
      <c r="K2" s="127">
        <f>VLOOKUP(J2,$H$1:I3,2)</f>
        <v>23</v>
      </c>
      <c r="M2" s="55"/>
      <c r="N2" s="14">
        <v>2</v>
      </c>
      <c r="O2" s="54">
        <v>20</v>
      </c>
      <c r="P2" s="14">
        <v>2</v>
      </c>
      <c r="Q2" s="54">
        <f>VLOOKUP(P2,$N$1:O3,2)</f>
        <v>20</v>
      </c>
      <c r="S2" s="128">
        <v>25</v>
      </c>
      <c r="T2" s="14">
        <f>($T$1*S2)</f>
        <v>6000</v>
      </c>
      <c r="U2" s="14">
        <v>15</v>
      </c>
    </row>
    <row r="3" spans="1:21" x14ac:dyDescent="0.2">
      <c r="A3" s="239"/>
      <c r="B3" s="14">
        <v>3</v>
      </c>
      <c r="C3" s="16">
        <v>2</v>
      </c>
      <c r="G3" s="55"/>
      <c r="H3" s="14">
        <v>3</v>
      </c>
      <c r="I3" s="54">
        <v>28</v>
      </c>
      <c r="J3" s="14">
        <v>3</v>
      </c>
      <c r="K3" s="127">
        <f>VLOOKUP(J3,$H$1:I3,2)</f>
        <v>28</v>
      </c>
      <c r="M3" s="55"/>
      <c r="N3" s="14">
        <v>3</v>
      </c>
      <c r="O3" s="54">
        <v>35</v>
      </c>
      <c r="P3" s="14">
        <v>3</v>
      </c>
      <c r="Q3" s="54">
        <f>VLOOKUP(P3,$N$1:O3,2)</f>
        <v>35</v>
      </c>
      <c r="S3" s="128">
        <v>50</v>
      </c>
      <c r="T3" s="14">
        <f>($T$1*S3)</f>
        <v>12000</v>
      </c>
      <c r="U3" s="14">
        <v>12</v>
      </c>
    </row>
    <row r="4" spans="1:21" x14ac:dyDescent="0.2">
      <c r="A4" s="55" t="s">
        <v>773</v>
      </c>
      <c r="B4" s="14">
        <v>1</v>
      </c>
      <c r="C4" s="16">
        <v>6</v>
      </c>
      <c r="D4" s="14">
        <v>1</v>
      </c>
      <c r="E4" s="14">
        <f>VLOOKUP(D4,$B$4:C6,2)</f>
        <v>6</v>
      </c>
      <c r="J4" s="14">
        <v>3</v>
      </c>
      <c r="K4" s="127">
        <f>VLOOKUP(J4,$H$1:I3,2)</f>
        <v>28</v>
      </c>
      <c r="P4" s="14">
        <v>1</v>
      </c>
      <c r="Q4" s="54">
        <f>VLOOKUP(P4,$N$1:O3,2)</f>
        <v>10</v>
      </c>
      <c r="S4" s="128">
        <v>100</v>
      </c>
      <c r="T4" s="14">
        <f>($T$1*S4)</f>
        <v>24000</v>
      </c>
      <c r="U4" s="14">
        <v>10</v>
      </c>
    </row>
    <row r="5" spans="1:21" x14ac:dyDescent="0.2">
      <c r="A5" s="55" t="s">
        <v>772</v>
      </c>
      <c r="B5" s="14">
        <v>2</v>
      </c>
      <c r="C5" s="16">
        <v>4</v>
      </c>
      <c r="D5" s="14">
        <v>2</v>
      </c>
      <c r="E5" s="14">
        <f>VLOOKUP(D5,$B$4:C6,2)</f>
        <v>4</v>
      </c>
      <c r="J5" s="14">
        <v>2</v>
      </c>
      <c r="K5" s="127">
        <f>VLOOKUP(J5,$H$1:I3,2)</f>
        <v>23</v>
      </c>
      <c r="P5" s="14">
        <v>3</v>
      </c>
      <c r="Q5" s="54">
        <f>VLOOKUP(P5,$N$1:O3,2)</f>
        <v>35</v>
      </c>
      <c r="S5" s="128">
        <v>175</v>
      </c>
      <c r="T5" s="14">
        <f>($T$1*S5)</f>
        <v>42000</v>
      </c>
      <c r="U5" s="14">
        <v>7</v>
      </c>
    </row>
    <row r="6" spans="1:21" x14ac:dyDescent="0.2">
      <c r="A6" s="55" t="s">
        <v>771</v>
      </c>
      <c r="B6" s="14">
        <v>3</v>
      </c>
      <c r="C6" s="16">
        <v>2</v>
      </c>
      <c r="D6" s="14">
        <v>2</v>
      </c>
      <c r="E6" s="14">
        <f>VLOOKUP(D6,$B$4:C6,2)</f>
        <v>4</v>
      </c>
      <c r="J6" s="14">
        <v>3</v>
      </c>
      <c r="K6" s="127">
        <f>VLOOKUP(J6,$H$1:I3,2)</f>
        <v>28</v>
      </c>
      <c r="P6" s="14">
        <v>3</v>
      </c>
      <c r="Q6" s="54">
        <f>VLOOKUP(P6,$N$1:O3,2)</f>
        <v>35</v>
      </c>
    </row>
    <row r="7" spans="1:21" x14ac:dyDescent="0.2">
      <c r="A7" s="55" t="s">
        <v>770</v>
      </c>
      <c r="B7" s="14">
        <v>1</v>
      </c>
      <c r="C7" s="16">
        <v>0.08</v>
      </c>
      <c r="D7" s="14">
        <v>2</v>
      </c>
      <c r="E7" s="14">
        <f>VLOOKUP(D7,$B$7:C9,2)</f>
        <v>0.06</v>
      </c>
      <c r="J7" s="14">
        <v>1</v>
      </c>
      <c r="K7" s="127">
        <f>VLOOKUP(J7,$H$1:I3,2)</f>
        <v>18</v>
      </c>
      <c r="P7" s="14">
        <v>3</v>
      </c>
      <c r="Q7" s="54">
        <f>VLOOKUP(P7,$N$1:O3,2)</f>
        <v>35</v>
      </c>
    </row>
    <row r="8" spans="1:21" x14ac:dyDescent="0.2">
      <c r="A8" s="55" t="s">
        <v>769</v>
      </c>
      <c r="B8" s="14">
        <v>2</v>
      </c>
      <c r="C8" s="16">
        <v>0.06</v>
      </c>
      <c r="D8" s="14">
        <v>2</v>
      </c>
      <c r="E8" s="14">
        <f>VLOOKUP(D8,$B$7:C9,2)</f>
        <v>0.06</v>
      </c>
      <c r="J8" s="14">
        <v>3</v>
      </c>
      <c r="K8" s="127">
        <f>VLOOKUP(J8,$H$1:I3,2)</f>
        <v>28</v>
      </c>
      <c r="P8" s="14">
        <v>2</v>
      </c>
      <c r="Q8" s="54">
        <f>VLOOKUP(P8,$N$1:O3,2)</f>
        <v>20</v>
      </c>
    </row>
    <row r="9" spans="1:21" x14ac:dyDescent="0.2">
      <c r="B9" s="14">
        <v>3</v>
      </c>
      <c r="C9" s="16">
        <v>0.04</v>
      </c>
      <c r="J9" s="14">
        <v>3</v>
      </c>
      <c r="K9" s="127">
        <f>VLOOKUP(J9,$H$1:I3,2)</f>
        <v>28</v>
      </c>
      <c r="P9" s="14">
        <v>3</v>
      </c>
      <c r="Q9" s="54">
        <f>VLOOKUP(P9,$N$1:O3,2)</f>
        <v>35</v>
      </c>
    </row>
    <row r="10" spans="1:21" x14ac:dyDescent="0.2">
      <c r="A10" s="239" t="s">
        <v>768</v>
      </c>
      <c r="B10" s="14">
        <v>1</v>
      </c>
      <c r="C10" s="129">
        <v>0.4</v>
      </c>
      <c r="D10" s="14">
        <v>2</v>
      </c>
      <c r="E10" s="14">
        <f>VLOOKUP(D10,$B$10:C12,2)</f>
        <v>0.28999999999999998</v>
      </c>
      <c r="J10" s="14">
        <v>1</v>
      </c>
      <c r="K10" s="127">
        <f>VLOOKUP(J10,$H$1:I3,2)</f>
        <v>18</v>
      </c>
      <c r="P10" s="14">
        <v>3</v>
      </c>
      <c r="Q10" s="54">
        <f>VLOOKUP(P10,$N$1:O3,2)</f>
        <v>35</v>
      </c>
    </row>
    <row r="11" spans="1:21" x14ac:dyDescent="0.2">
      <c r="A11" s="239"/>
      <c r="B11" s="14">
        <v>2</v>
      </c>
      <c r="C11" s="129">
        <v>0.28999999999999998</v>
      </c>
      <c r="J11" s="14">
        <v>2</v>
      </c>
      <c r="K11" s="127">
        <f>VLOOKUP(J11,$H$1:I3,2)</f>
        <v>23</v>
      </c>
      <c r="P11" s="14">
        <v>3</v>
      </c>
      <c r="Q11" s="54">
        <f>VLOOKUP(P11,$N$1:O3,2)</f>
        <v>35</v>
      </c>
    </row>
    <row r="12" spans="1:21" x14ac:dyDescent="0.2">
      <c r="A12" s="239"/>
      <c r="B12" s="14">
        <v>3</v>
      </c>
      <c r="C12" s="129">
        <v>0.22</v>
      </c>
      <c r="J12" s="14">
        <v>3</v>
      </c>
      <c r="K12" s="127">
        <f>VLOOKUP(J12,$H$1:I3,2)</f>
        <v>28</v>
      </c>
      <c r="P12" s="14">
        <v>3</v>
      </c>
      <c r="Q12" s="54">
        <f>VLOOKUP(P12,$N$1:O3,2)</f>
        <v>35</v>
      </c>
    </row>
    <row r="13" spans="1:21" x14ac:dyDescent="0.2">
      <c r="A13" s="55" t="s">
        <v>767</v>
      </c>
      <c r="B13" s="14">
        <v>1</v>
      </c>
      <c r="C13" s="16">
        <v>0.5</v>
      </c>
      <c r="D13" s="14">
        <v>2</v>
      </c>
      <c r="E13" s="14">
        <f>VLOOKUP(D13,$B$13:C15,2)</f>
        <v>0.3</v>
      </c>
      <c r="J13" s="14">
        <v>1</v>
      </c>
      <c r="K13" s="127">
        <f>VLOOKUP(J13,$H$1:I3,2)</f>
        <v>18</v>
      </c>
      <c r="P13" s="14">
        <v>3</v>
      </c>
      <c r="Q13" s="54">
        <f>VLOOKUP(P13,$N$1:O3,2)</f>
        <v>35</v>
      </c>
    </row>
    <row r="14" spans="1:21" x14ac:dyDescent="0.2">
      <c r="A14" s="55" t="s">
        <v>766</v>
      </c>
      <c r="B14" s="14">
        <v>2</v>
      </c>
      <c r="C14" s="16">
        <v>0.3</v>
      </c>
      <c r="D14" s="14">
        <v>2</v>
      </c>
      <c r="E14" s="14">
        <f>VLOOKUP(D14,$B$13:C15,2)</f>
        <v>0.3</v>
      </c>
      <c r="G14" s="14" t="s">
        <v>765</v>
      </c>
      <c r="J14" s="14">
        <v>2</v>
      </c>
      <c r="K14" s="127">
        <f>VLOOKUP(J14,$H$1:I3,2)</f>
        <v>23</v>
      </c>
      <c r="P14" s="14">
        <v>3</v>
      </c>
      <c r="Q14" s="54">
        <f>VLOOKUP(P14,$N$1:O3,2)</f>
        <v>35</v>
      </c>
    </row>
    <row r="15" spans="1:21" x14ac:dyDescent="0.2">
      <c r="B15" s="14">
        <v>3</v>
      </c>
      <c r="C15" s="16">
        <v>0.2</v>
      </c>
      <c r="J15" s="14">
        <v>3</v>
      </c>
      <c r="K15" s="127">
        <f>VLOOKUP(J15,$H$1:I3,2)</f>
        <v>28</v>
      </c>
      <c r="P15" s="14">
        <v>3</v>
      </c>
      <c r="Q15" s="54">
        <f>VLOOKUP(P15,$N$1:O3,2)</f>
        <v>35</v>
      </c>
    </row>
    <row r="16" spans="1:21" x14ac:dyDescent="0.2">
      <c r="A16" s="239" t="s">
        <v>764</v>
      </c>
      <c r="B16" s="14">
        <v>1</v>
      </c>
      <c r="C16" s="129">
        <v>1</v>
      </c>
      <c r="D16" s="14">
        <v>2</v>
      </c>
      <c r="E16" s="14">
        <f>VLOOKUP(D16,$B$16:C18,2)</f>
        <v>0.5</v>
      </c>
      <c r="J16" s="14">
        <v>1</v>
      </c>
      <c r="K16" s="127">
        <f>VLOOKUP(J16,$H$1:I3,2)</f>
        <v>18</v>
      </c>
      <c r="P16" s="14">
        <v>1</v>
      </c>
      <c r="Q16" s="54">
        <f>VLOOKUP(P16,$N$1:O3,2)</f>
        <v>10</v>
      </c>
    </row>
    <row r="17" spans="1:17" x14ac:dyDescent="0.2">
      <c r="A17" s="239"/>
      <c r="B17" s="14">
        <v>2</v>
      </c>
      <c r="C17" s="129">
        <v>0.5</v>
      </c>
      <c r="J17" s="14">
        <v>2</v>
      </c>
      <c r="K17" s="127">
        <f>VLOOKUP(J17,$H$1:I3,2)</f>
        <v>23</v>
      </c>
      <c r="P17" s="14">
        <v>3</v>
      </c>
      <c r="Q17" s="54">
        <f>VLOOKUP(P17,$N$1:O3,2)</f>
        <v>35</v>
      </c>
    </row>
    <row r="18" spans="1:17" x14ac:dyDescent="0.2">
      <c r="A18" s="239"/>
      <c r="B18" s="14">
        <v>3</v>
      </c>
      <c r="C18" s="129">
        <v>0.33</v>
      </c>
      <c r="J18" s="14">
        <v>3</v>
      </c>
      <c r="K18" s="127">
        <f>VLOOKUP(J18,$H$1:I3,2)</f>
        <v>28</v>
      </c>
      <c r="P18" s="14">
        <v>3</v>
      </c>
      <c r="Q18" s="54">
        <f>VLOOKUP(P18,$N$1:O3,2)</f>
        <v>35</v>
      </c>
    </row>
    <row r="19" spans="1:17" x14ac:dyDescent="0.2">
      <c r="A19" s="55" t="s">
        <v>763</v>
      </c>
      <c r="B19" s="14">
        <v>1</v>
      </c>
      <c r="C19" s="129">
        <v>0.5</v>
      </c>
      <c r="D19" s="14">
        <v>2</v>
      </c>
      <c r="E19" s="14">
        <f>VLOOKUP(D19,$B$19:C21,2)</f>
        <v>0.33</v>
      </c>
      <c r="J19" s="14">
        <v>1</v>
      </c>
      <c r="K19" s="127">
        <f>VLOOKUP(J19,$H$1:I3,2)</f>
        <v>18</v>
      </c>
      <c r="P19" s="14">
        <v>3</v>
      </c>
      <c r="Q19" s="54">
        <f>VLOOKUP(P19,$N$1:O3,2)</f>
        <v>35</v>
      </c>
    </row>
    <row r="20" spans="1:17" x14ac:dyDescent="0.2">
      <c r="A20" s="55" t="s">
        <v>762</v>
      </c>
      <c r="B20" s="14">
        <v>2</v>
      </c>
      <c r="C20" s="129">
        <v>0.33</v>
      </c>
      <c r="D20" s="14">
        <v>2</v>
      </c>
      <c r="E20" s="14">
        <f>VLOOKUP(D20,$B$19:C21,2)</f>
        <v>0.33</v>
      </c>
      <c r="J20" s="14">
        <v>2</v>
      </c>
      <c r="K20" s="127">
        <f>VLOOKUP(J20,$H$1:I3,2)</f>
        <v>23</v>
      </c>
      <c r="P20" s="14">
        <v>3</v>
      </c>
      <c r="Q20" s="54">
        <f>VLOOKUP(P20,$N$1:O3,2)</f>
        <v>35</v>
      </c>
    </row>
    <row r="21" spans="1:17" x14ac:dyDescent="0.2">
      <c r="B21" s="14">
        <v>3</v>
      </c>
      <c r="C21" s="129">
        <v>0.25</v>
      </c>
      <c r="J21" s="14">
        <v>3</v>
      </c>
      <c r="K21" s="127">
        <f>VLOOKUP(J21,$H$1:I3,2)</f>
        <v>28</v>
      </c>
      <c r="P21" s="14">
        <v>3</v>
      </c>
      <c r="Q21" s="54">
        <f>VLOOKUP(P21,$N$1:O3,2)</f>
        <v>35</v>
      </c>
    </row>
    <row r="22" spans="1:17" x14ac:dyDescent="0.2">
      <c r="A22" s="55" t="s">
        <v>761</v>
      </c>
      <c r="B22" s="14">
        <v>1</v>
      </c>
      <c r="C22" s="129">
        <v>0.33</v>
      </c>
      <c r="D22" s="14">
        <v>2</v>
      </c>
      <c r="E22" s="14">
        <f>VLOOKUP(D22,$B$22:C24,2)</f>
        <v>0.25</v>
      </c>
      <c r="J22" s="14">
        <v>1</v>
      </c>
      <c r="K22" s="127">
        <f>VLOOKUP(J22,$H$1:I3,2)</f>
        <v>18</v>
      </c>
      <c r="P22" s="14">
        <v>3</v>
      </c>
      <c r="Q22" s="54">
        <f>VLOOKUP(P22,$N$1:O3,2)</f>
        <v>35</v>
      </c>
    </row>
    <row r="23" spans="1:17" x14ac:dyDescent="0.2">
      <c r="B23" s="14">
        <v>2</v>
      </c>
      <c r="C23" s="129">
        <v>0.25</v>
      </c>
      <c r="J23" s="14">
        <v>3</v>
      </c>
      <c r="K23" s="127">
        <f>VLOOKUP(J23,$H$1:I3,2)</f>
        <v>28</v>
      </c>
      <c r="P23" s="14">
        <v>2</v>
      </c>
      <c r="Q23" s="54">
        <f>VLOOKUP(P23,$N$1:O3,2)</f>
        <v>20</v>
      </c>
    </row>
    <row r="24" spans="1:17" x14ac:dyDescent="0.2">
      <c r="B24" s="14">
        <v>3</v>
      </c>
      <c r="C24" s="129">
        <v>0.2</v>
      </c>
      <c r="J24" s="14">
        <v>3</v>
      </c>
      <c r="K24" s="127">
        <f>VLOOKUP(J24,$H$1:I3,2)</f>
        <v>28</v>
      </c>
      <c r="P24" s="14">
        <v>3</v>
      </c>
      <c r="Q24" s="54">
        <f>VLOOKUP(P24,$N$1:O3,2)</f>
        <v>35</v>
      </c>
    </row>
    <row r="25" spans="1:17" x14ac:dyDescent="0.2">
      <c r="A25" s="55" t="s">
        <v>760</v>
      </c>
      <c r="B25" s="14">
        <v>1</v>
      </c>
      <c r="C25" s="130">
        <v>2000</v>
      </c>
      <c r="D25" s="14">
        <v>2</v>
      </c>
      <c r="E25" s="14">
        <f>VLOOKUP(D25,$B$25:C27,2)</f>
        <v>1600</v>
      </c>
      <c r="J25" s="14">
        <v>1</v>
      </c>
      <c r="K25" s="127">
        <f>VLOOKUP(J25,$H$1:I3,2)</f>
        <v>18</v>
      </c>
      <c r="P25" s="14">
        <v>3</v>
      </c>
      <c r="Q25" s="54">
        <f>VLOOKUP(P25,$N$1:O3,2)</f>
        <v>35</v>
      </c>
    </row>
    <row r="26" spans="1:17" x14ac:dyDescent="0.2">
      <c r="A26" s="55" t="s">
        <v>759</v>
      </c>
      <c r="B26" s="14">
        <v>2</v>
      </c>
      <c r="C26" s="130">
        <v>1600</v>
      </c>
      <c r="D26" s="14">
        <v>2</v>
      </c>
      <c r="E26" s="14">
        <f>VLOOKUP(D26,$B$25:C27,2)</f>
        <v>1600</v>
      </c>
      <c r="J26" s="14">
        <v>2</v>
      </c>
      <c r="K26" s="127">
        <f>VLOOKUP(J26,$H$1:I3,2)</f>
        <v>23</v>
      </c>
      <c r="P26" s="14">
        <v>3</v>
      </c>
      <c r="Q26" s="54">
        <f>VLOOKUP(P26,$N$1:O3,2)</f>
        <v>35</v>
      </c>
    </row>
    <row r="27" spans="1:17" x14ac:dyDescent="0.2">
      <c r="A27" s="55" t="s">
        <v>758</v>
      </c>
      <c r="B27" s="14">
        <v>3</v>
      </c>
      <c r="C27" s="130">
        <v>1300</v>
      </c>
      <c r="D27" s="14">
        <v>2</v>
      </c>
      <c r="E27" s="14">
        <f>VLOOKUP(D27,$B$25:C27,2)</f>
        <v>1600</v>
      </c>
      <c r="J27" s="14">
        <v>3</v>
      </c>
      <c r="K27" s="127">
        <f>VLOOKUP(J27,$H$1:I3,2)</f>
        <v>28</v>
      </c>
      <c r="P27" s="14">
        <v>3</v>
      </c>
      <c r="Q27" s="54">
        <f>VLOOKUP(P27,$N$1:O3,2)</f>
        <v>35</v>
      </c>
    </row>
    <row r="28" spans="1:17" x14ac:dyDescent="0.2">
      <c r="A28" s="55" t="s">
        <v>757</v>
      </c>
      <c r="B28" s="14">
        <v>1</v>
      </c>
      <c r="C28" s="16">
        <v>110</v>
      </c>
      <c r="D28" s="14">
        <v>2</v>
      </c>
      <c r="E28" s="14">
        <f>VLOOKUP(D28,$B$28:C30,2)</f>
        <v>85</v>
      </c>
      <c r="J28" s="14">
        <v>1</v>
      </c>
      <c r="K28" s="127">
        <f>VLOOKUP(J28,$H$1:I3,2)</f>
        <v>18</v>
      </c>
      <c r="P28" s="14">
        <v>3</v>
      </c>
      <c r="Q28" s="54">
        <f>VLOOKUP(P28,$N$1:O3,2)</f>
        <v>35</v>
      </c>
    </row>
    <row r="29" spans="1:17" x14ac:dyDescent="0.2">
      <c r="B29" s="14">
        <v>2</v>
      </c>
      <c r="C29" s="16">
        <v>85</v>
      </c>
      <c r="J29" s="14">
        <v>2</v>
      </c>
      <c r="K29" s="127">
        <f>VLOOKUP(J29,$H$1:I3,2)</f>
        <v>23</v>
      </c>
      <c r="P29" s="14">
        <v>3</v>
      </c>
      <c r="Q29" s="54">
        <f>VLOOKUP(P29,$N$1:O3,2)</f>
        <v>35</v>
      </c>
    </row>
    <row r="30" spans="1:17" x14ac:dyDescent="0.2">
      <c r="B30" s="14">
        <v>3</v>
      </c>
      <c r="C30" s="16">
        <v>60</v>
      </c>
      <c r="J30" s="14">
        <v>3</v>
      </c>
      <c r="K30" s="127">
        <f>VLOOKUP(J30,$H$1:I3,2)</f>
        <v>28</v>
      </c>
      <c r="P30" s="14">
        <v>3</v>
      </c>
      <c r="Q30" s="54">
        <f>VLOOKUP(P30,$N$1:O3,2)</f>
        <v>35</v>
      </c>
    </row>
    <row r="31" spans="1:17" x14ac:dyDescent="0.2">
      <c r="A31" s="55" t="s">
        <v>756</v>
      </c>
      <c r="B31" s="14">
        <v>1</v>
      </c>
      <c r="C31" s="16">
        <v>100</v>
      </c>
      <c r="D31" s="14">
        <v>2</v>
      </c>
      <c r="E31" s="14">
        <f>VLOOKUP(D31,$B$31:C33,2)</f>
        <v>80</v>
      </c>
      <c r="J31" s="14">
        <v>1</v>
      </c>
      <c r="K31" s="127">
        <f>VLOOKUP(J31,$H$1:I3,2)</f>
        <v>18</v>
      </c>
      <c r="P31" s="14">
        <v>3</v>
      </c>
      <c r="Q31" s="54">
        <f>VLOOKUP(P31,$N$1:O3,2)</f>
        <v>35</v>
      </c>
    </row>
    <row r="32" spans="1:17" x14ac:dyDescent="0.2">
      <c r="B32" s="14">
        <v>2</v>
      </c>
      <c r="C32" s="16">
        <v>80</v>
      </c>
      <c r="J32" s="14">
        <v>2</v>
      </c>
      <c r="K32" s="127">
        <f>VLOOKUP(J32,$H$1:I3,2)</f>
        <v>23</v>
      </c>
      <c r="P32" s="14">
        <v>3</v>
      </c>
      <c r="Q32" s="54">
        <f>VLOOKUP(P32,$N$1:O3,2)</f>
        <v>35</v>
      </c>
    </row>
    <row r="33" spans="1:17" x14ac:dyDescent="0.2">
      <c r="B33" s="14">
        <v>3</v>
      </c>
      <c r="C33" s="16">
        <v>50</v>
      </c>
    </row>
    <row r="34" spans="1:17" x14ac:dyDescent="0.2">
      <c r="A34" s="55" t="s">
        <v>755</v>
      </c>
      <c r="B34" s="14">
        <v>1</v>
      </c>
      <c r="C34" s="130">
        <v>1500</v>
      </c>
      <c r="D34" s="14">
        <v>2</v>
      </c>
      <c r="E34" s="14">
        <f>VLOOKUP(D34,$B$34:C36,2)</f>
        <v>1200</v>
      </c>
      <c r="G34" s="14" t="s">
        <v>754</v>
      </c>
      <c r="H34" s="14">
        <v>1</v>
      </c>
      <c r="I34" s="131">
        <v>1700</v>
      </c>
      <c r="J34" s="14">
        <v>1</v>
      </c>
      <c r="K34" s="132">
        <f>VLOOKUP(J34,$H$1:I36,2)</f>
        <v>1700</v>
      </c>
      <c r="M34" s="14" t="s">
        <v>753</v>
      </c>
      <c r="N34" s="14">
        <v>1</v>
      </c>
      <c r="O34" s="14">
        <v>4</v>
      </c>
      <c r="P34" s="14">
        <v>1</v>
      </c>
      <c r="Q34" s="133">
        <f>VLOOKUP(P34,$N$34:O36,2)</f>
        <v>4</v>
      </c>
    </row>
    <row r="35" spans="1:17" x14ac:dyDescent="0.2">
      <c r="A35" s="55" t="s">
        <v>752</v>
      </c>
      <c r="B35" s="14">
        <v>2</v>
      </c>
      <c r="C35" s="130">
        <v>1200</v>
      </c>
      <c r="D35" s="14">
        <v>2</v>
      </c>
      <c r="E35" s="14">
        <f>VLOOKUP(D35,$B34:C$36,2)</f>
        <v>1200</v>
      </c>
      <c r="H35" s="14">
        <v>2</v>
      </c>
      <c r="I35" s="131">
        <v>2200</v>
      </c>
      <c r="K35" s="132"/>
      <c r="N35" s="14">
        <v>2</v>
      </c>
      <c r="O35" s="14">
        <v>5</v>
      </c>
      <c r="Q35" s="133"/>
    </row>
    <row r="36" spans="1:17" x14ac:dyDescent="0.2">
      <c r="A36" s="55" t="s">
        <v>751</v>
      </c>
      <c r="B36" s="14">
        <v>3</v>
      </c>
      <c r="C36" s="16">
        <v>800</v>
      </c>
      <c r="D36" s="14">
        <v>2</v>
      </c>
      <c r="E36" s="14">
        <f>VLOOKUP(D36,$B$34:C36,2)</f>
        <v>1200</v>
      </c>
      <c r="H36" s="14">
        <v>3</v>
      </c>
      <c r="I36" s="131">
        <v>2500</v>
      </c>
      <c r="K36" s="132"/>
      <c r="N36" s="14">
        <v>3</v>
      </c>
      <c r="O36" s="14">
        <v>6</v>
      </c>
      <c r="Q36" s="133"/>
    </row>
    <row r="37" spans="1:17" x14ac:dyDescent="0.2">
      <c r="A37" s="55" t="s">
        <v>750</v>
      </c>
      <c r="B37" s="14">
        <v>1</v>
      </c>
      <c r="C37" s="16">
        <v>300</v>
      </c>
      <c r="D37" s="14">
        <v>2</v>
      </c>
      <c r="E37" s="14">
        <f>VLOOKUP(D37,$B$37:C39,2)</f>
        <v>250</v>
      </c>
      <c r="G37" s="14" t="s">
        <v>733</v>
      </c>
      <c r="H37" s="14">
        <v>1</v>
      </c>
      <c r="I37" s="134">
        <v>0.2</v>
      </c>
      <c r="J37" s="14">
        <v>2</v>
      </c>
      <c r="K37" s="135">
        <f>VLOOKUP(J37,$H$37:I39,2)</f>
        <v>0.3</v>
      </c>
    </row>
    <row r="38" spans="1:17" x14ac:dyDescent="0.2">
      <c r="B38" s="14">
        <v>2</v>
      </c>
      <c r="C38" s="16">
        <v>250</v>
      </c>
      <c r="H38" s="14">
        <v>2</v>
      </c>
      <c r="I38" s="134">
        <v>0.3</v>
      </c>
      <c r="J38" s="14">
        <v>2</v>
      </c>
      <c r="K38" s="135">
        <f>VLOOKUP(J38,$H$1:I39,2)</f>
        <v>0.3</v>
      </c>
      <c r="M38" s="14" t="s">
        <v>749</v>
      </c>
      <c r="N38" s="14">
        <v>1</v>
      </c>
      <c r="O38" s="136">
        <v>0.05</v>
      </c>
      <c r="P38" s="14">
        <v>4</v>
      </c>
      <c r="Q38" s="136">
        <f>VLOOKUP(P38,$N$38:O41,2)</f>
        <v>0.2</v>
      </c>
    </row>
    <row r="39" spans="1:17" x14ac:dyDescent="0.2">
      <c r="B39" s="14">
        <v>3</v>
      </c>
      <c r="C39" s="16">
        <v>200</v>
      </c>
      <c r="H39" s="14">
        <v>3</v>
      </c>
      <c r="I39" s="134">
        <v>0.4</v>
      </c>
      <c r="K39" s="135"/>
      <c r="N39" s="14">
        <v>2</v>
      </c>
      <c r="O39" s="136">
        <v>0.1</v>
      </c>
      <c r="Q39" s="136"/>
    </row>
    <row r="40" spans="1:17" x14ac:dyDescent="0.2">
      <c r="A40" s="55" t="s">
        <v>748</v>
      </c>
      <c r="B40" s="14">
        <v>1</v>
      </c>
      <c r="C40" s="130">
        <v>1000</v>
      </c>
      <c r="D40" s="14">
        <v>2</v>
      </c>
      <c r="E40" s="14">
        <f>VLOOKUP(D40,$B$40:C42,2)</f>
        <v>800</v>
      </c>
      <c r="G40" s="14" t="s">
        <v>729</v>
      </c>
      <c r="H40" s="14">
        <v>1</v>
      </c>
      <c r="I40" s="131">
        <v>10</v>
      </c>
      <c r="J40" s="14">
        <v>3</v>
      </c>
      <c r="K40" s="132">
        <f>VLOOKUP(J40,$H$40:I42,2)</f>
        <v>20</v>
      </c>
      <c r="N40" s="14">
        <v>3</v>
      </c>
      <c r="O40" s="136">
        <v>0.15</v>
      </c>
      <c r="Q40" s="136"/>
    </row>
    <row r="41" spans="1:17" x14ac:dyDescent="0.2">
      <c r="B41" s="14">
        <v>2</v>
      </c>
      <c r="C41" s="16">
        <v>800</v>
      </c>
      <c r="H41" s="14">
        <v>2</v>
      </c>
      <c r="I41" s="131">
        <v>15</v>
      </c>
      <c r="K41" s="132"/>
      <c r="N41" s="14">
        <v>4</v>
      </c>
      <c r="O41" s="136">
        <v>0.2</v>
      </c>
      <c r="Q41" s="136"/>
    </row>
    <row r="42" spans="1:17" x14ac:dyDescent="0.2">
      <c r="B42" s="14">
        <v>3</v>
      </c>
      <c r="C42" s="16">
        <v>600</v>
      </c>
      <c r="H42" s="14">
        <v>3</v>
      </c>
      <c r="I42" s="131">
        <v>20</v>
      </c>
      <c r="K42" s="132"/>
    </row>
    <row r="43" spans="1:17" x14ac:dyDescent="0.2">
      <c r="A43" s="55" t="s">
        <v>747</v>
      </c>
      <c r="B43" s="14">
        <v>1</v>
      </c>
      <c r="C43" s="129">
        <v>0.5</v>
      </c>
      <c r="D43" s="14">
        <v>2</v>
      </c>
      <c r="E43" s="14">
        <f>VLOOKUP(D43,$B$43:C45,2)</f>
        <v>0.28999999999999998</v>
      </c>
      <c r="G43" s="14" t="s">
        <v>746</v>
      </c>
      <c r="H43" s="14">
        <v>1</v>
      </c>
      <c r="I43" s="137">
        <v>0.5</v>
      </c>
      <c r="J43" s="14">
        <v>3</v>
      </c>
      <c r="K43" s="138">
        <f>VLOOKUP(J43,$H$43:I45,2)</f>
        <v>1</v>
      </c>
      <c r="M43" s="14" t="s">
        <v>745</v>
      </c>
      <c r="N43" s="14">
        <v>1</v>
      </c>
      <c r="O43" s="136">
        <v>800</v>
      </c>
      <c r="P43" s="14">
        <v>2</v>
      </c>
      <c r="Q43" s="136">
        <f>VLOOKUP(P43,$N$43:O45,2)</f>
        <v>900</v>
      </c>
    </row>
    <row r="44" spans="1:17" x14ac:dyDescent="0.2">
      <c r="B44" s="14">
        <v>2</v>
      </c>
      <c r="C44" s="129">
        <v>0.28999999999999998</v>
      </c>
      <c r="H44" s="14">
        <v>2</v>
      </c>
      <c r="I44" s="137">
        <v>0.75</v>
      </c>
      <c r="K44" s="138"/>
      <c r="N44" s="14">
        <v>2</v>
      </c>
      <c r="O44" s="136">
        <v>900</v>
      </c>
    </row>
    <row r="45" spans="1:17" x14ac:dyDescent="0.2">
      <c r="B45" s="14">
        <v>3</v>
      </c>
      <c r="C45" s="129">
        <v>0.2</v>
      </c>
      <c r="H45" s="14">
        <v>3</v>
      </c>
      <c r="I45" s="137">
        <v>1</v>
      </c>
      <c r="K45" s="138"/>
      <c r="N45" s="14">
        <v>3</v>
      </c>
      <c r="O45" s="137">
        <v>1000</v>
      </c>
    </row>
    <row r="46" spans="1:17" x14ac:dyDescent="0.2">
      <c r="A46" s="55" t="s">
        <v>744</v>
      </c>
      <c r="B46" s="14">
        <v>1</v>
      </c>
      <c r="C46" s="16">
        <v>0.06</v>
      </c>
      <c r="D46" s="14">
        <v>2</v>
      </c>
      <c r="E46" s="14">
        <f>VLOOKUP(D46,$B$46:C48,2)</f>
        <v>4.4999999999999998E-2</v>
      </c>
      <c r="I46" s="133"/>
      <c r="K46" s="132"/>
    </row>
    <row r="47" spans="1:17" x14ac:dyDescent="0.2">
      <c r="B47" s="14">
        <v>2</v>
      </c>
      <c r="C47" s="16">
        <v>4.4999999999999998E-2</v>
      </c>
      <c r="G47" s="14" t="s">
        <v>743</v>
      </c>
      <c r="H47" s="14">
        <v>1</v>
      </c>
      <c r="I47" s="133" t="s">
        <v>742</v>
      </c>
      <c r="J47" s="139">
        <v>1</v>
      </c>
      <c r="K47" s="139" t="str">
        <f>VLOOKUP(J47,$H$47:I51,2)</f>
        <v>0</v>
      </c>
      <c r="M47" s="14" t="s">
        <v>741</v>
      </c>
      <c r="N47" s="14">
        <v>1</v>
      </c>
      <c r="O47" s="136">
        <v>1.05</v>
      </c>
      <c r="P47" s="14">
        <v>4</v>
      </c>
      <c r="Q47" s="136">
        <f>VLOOKUP(P47,$N$47:O50,2)</f>
        <v>1.2</v>
      </c>
    </row>
    <row r="48" spans="1:17" x14ac:dyDescent="0.2">
      <c r="B48" s="14">
        <v>3</v>
      </c>
      <c r="C48" s="16">
        <v>0.03</v>
      </c>
      <c r="H48" s="14">
        <v>2</v>
      </c>
      <c r="I48" s="133" t="s">
        <v>740</v>
      </c>
      <c r="J48" s="139">
        <v>2</v>
      </c>
      <c r="K48" s="139" t="str">
        <f>VLOOKUP(J48,$H$47:I51,2)</f>
        <v>1</v>
      </c>
      <c r="N48" s="14">
        <v>2</v>
      </c>
      <c r="O48" s="136">
        <v>1.1000000000000001</v>
      </c>
      <c r="Q48" s="136"/>
    </row>
    <row r="49" spans="1:17" x14ac:dyDescent="0.2">
      <c r="A49" s="55" t="s">
        <v>739</v>
      </c>
      <c r="B49" s="14">
        <v>1</v>
      </c>
      <c r="C49" s="16">
        <v>0.3</v>
      </c>
      <c r="D49" s="14">
        <v>2</v>
      </c>
      <c r="E49" s="14">
        <f>VLOOKUP(D49,$B$49:C51,2)</f>
        <v>0.2</v>
      </c>
      <c r="H49" s="14">
        <v>3</v>
      </c>
      <c r="I49" s="133" t="s">
        <v>738</v>
      </c>
      <c r="J49" s="139">
        <v>1</v>
      </c>
      <c r="K49" s="139" t="str">
        <f>VLOOKUP(J49,$H$47:I51,2)</f>
        <v>0</v>
      </c>
      <c r="N49" s="14">
        <v>3</v>
      </c>
      <c r="O49" s="136">
        <v>1.1499999999999999</v>
      </c>
      <c r="Q49" s="136"/>
    </row>
    <row r="50" spans="1:17" x14ac:dyDescent="0.2">
      <c r="B50" s="14">
        <v>2</v>
      </c>
      <c r="C50" s="16">
        <v>0.2</v>
      </c>
      <c r="H50" s="14">
        <v>4</v>
      </c>
      <c r="I50" s="133" t="s">
        <v>737</v>
      </c>
      <c r="J50" s="139">
        <v>1</v>
      </c>
      <c r="K50" s="139" t="str">
        <f>VLOOKUP(J50,$H$47:I51,2)</f>
        <v>0</v>
      </c>
      <c r="N50" s="14">
        <v>4</v>
      </c>
      <c r="O50" s="136">
        <v>1.2</v>
      </c>
      <c r="Q50" s="136"/>
    </row>
    <row r="51" spans="1:17" x14ac:dyDescent="0.2">
      <c r="B51" s="14">
        <v>3</v>
      </c>
      <c r="C51" s="16">
        <v>0.1</v>
      </c>
      <c r="H51" s="14">
        <v>5</v>
      </c>
      <c r="I51" s="133" t="s">
        <v>736</v>
      </c>
      <c r="J51" s="139">
        <v>2</v>
      </c>
      <c r="K51" s="139" t="str">
        <f>VLOOKUP(J51,$H$47:I51,2)</f>
        <v>1</v>
      </c>
    </row>
    <row r="52" spans="1:17" x14ac:dyDescent="0.2">
      <c r="A52" s="55" t="s">
        <v>735</v>
      </c>
      <c r="B52" s="14">
        <v>1</v>
      </c>
      <c r="C52" s="16">
        <v>0.1</v>
      </c>
      <c r="D52" s="14">
        <v>2</v>
      </c>
      <c r="E52" s="14">
        <f>VLOOKUP(D52,$B$52:C54,2)</f>
        <v>0.06</v>
      </c>
      <c r="H52" s="14">
        <v>6</v>
      </c>
      <c r="I52" s="133" t="s">
        <v>734</v>
      </c>
      <c r="J52" s="139">
        <v>2</v>
      </c>
      <c r="K52" s="139" t="str">
        <f>VLOOKUP(J52,$H$47:I51,2)</f>
        <v>1</v>
      </c>
      <c r="M52" s="14" t="s">
        <v>733</v>
      </c>
      <c r="N52" s="14">
        <v>1</v>
      </c>
      <c r="O52" s="140">
        <v>1E-4</v>
      </c>
      <c r="P52" s="14">
        <v>3</v>
      </c>
      <c r="Q52" s="140">
        <f>VLOOKUP(P52,$N$52:O54,2)</f>
        <v>2.0000000000000001E-4</v>
      </c>
    </row>
    <row r="53" spans="1:17" x14ac:dyDescent="0.2">
      <c r="B53" s="14">
        <v>2</v>
      </c>
      <c r="C53" s="16">
        <v>0.06</v>
      </c>
      <c r="H53" s="14">
        <v>7</v>
      </c>
      <c r="I53" s="133" t="s">
        <v>732</v>
      </c>
      <c r="J53" s="139">
        <v>2</v>
      </c>
      <c r="K53" s="139" t="str">
        <f>VLOOKUP(J53,$H$47:I51,2)</f>
        <v>1</v>
      </c>
      <c r="N53" s="14">
        <v>2</v>
      </c>
      <c r="O53" s="140">
        <v>1.4999999999999999E-4</v>
      </c>
      <c r="Q53" s="140"/>
    </row>
    <row r="54" spans="1:17" x14ac:dyDescent="0.2">
      <c r="B54" s="14">
        <v>3</v>
      </c>
      <c r="C54" s="16">
        <v>0.03</v>
      </c>
      <c r="H54" s="14">
        <v>8</v>
      </c>
      <c r="I54" s="133" t="s">
        <v>731</v>
      </c>
      <c r="J54" s="139">
        <v>1</v>
      </c>
      <c r="K54" s="139" t="str">
        <f>VLOOKUP(J54,$H$47:I51,2)</f>
        <v>0</v>
      </c>
      <c r="N54" s="14">
        <v>3</v>
      </c>
      <c r="O54" s="140">
        <v>2.0000000000000001E-4</v>
      </c>
      <c r="Q54" s="140"/>
    </row>
    <row r="55" spans="1:17" x14ac:dyDescent="0.2">
      <c r="A55" s="55" t="s">
        <v>730</v>
      </c>
      <c r="B55" s="14">
        <v>1</v>
      </c>
      <c r="C55" s="16">
        <v>400</v>
      </c>
      <c r="D55" s="14">
        <v>2</v>
      </c>
      <c r="E55" s="14">
        <f>VLOOKUP(D55,$B$55:C57,2)</f>
        <v>300</v>
      </c>
      <c r="H55" s="14">
        <v>9</v>
      </c>
      <c r="I55" s="14">
        <v>8</v>
      </c>
      <c r="J55" s="139">
        <v>3</v>
      </c>
      <c r="K55" s="139" t="str">
        <f>VLOOKUP(J55,$H$47:I51,2)</f>
        <v>2</v>
      </c>
    </row>
    <row r="56" spans="1:17" x14ac:dyDescent="0.2">
      <c r="B56" s="14">
        <v>2</v>
      </c>
      <c r="C56" s="16">
        <v>300</v>
      </c>
      <c r="J56" s="139">
        <v>2</v>
      </c>
      <c r="K56" s="139" t="str">
        <f>VLOOKUP(J56,$H$47:I51,2)</f>
        <v>1</v>
      </c>
      <c r="M56" s="14" t="s">
        <v>729</v>
      </c>
      <c r="N56" s="14">
        <v>1</v>
      </c>
      <c r="O56" s="141">
        <v>1E-3</v>
      </c>
      <c r="P56" s="14">
        <v>1</v>
      </c>
      <c r="Q56" s="141">
        <f>VLOOKUP(P56,$N$56:O58,2)</f>
        <v>1E-3</v>
      </c>
    </row>
    <row r="57" spans="1:17" x14ac:dyDescent="0.2">
      <c r="B57" s="14">
        <v>3</v>
      </c>
      <c r="C57" s="16">
        <v>250</v>
      </c>
      <c r="J57" s="139">
        <v>2</v>
      </c>
      <c r="K57" s="139" t="str">
        <f>VLOOKUP(J57,$H$47:I51,2)</f>
        <v>1</v>
      </c>
      <c r="N57" s="14">
        <v>2</v>
      </c>
      <c r="O57" s="141">
        <v>1.5E-3</v>
      </c>
      <c r="Q57" s="141"/>
    </row>
    <row r="58" spans="1:17" x14ac:dyDescent="0.2">
      <c r="A58" s="55" t="s">
        <v>728</v>
      </c>
      <c r="B58" s="14">
        <v>1</v>
      </c>
      <c r="C58" s="130">
        <v>1200</v>
      </c>
      <c r="D58" s="14">
        <v>2</v>
      </c>
      <c r="E58" s="14">
        <f>VLOOKUP(D58,$B$58:C60,2)</f>
        <v>1000</v>
      </c>
      <c r="J58" s="139">
        <v>2</v>
      </c>
      <c r="K58" s="139" t="str">
        <f>VLOOKUP(J58,$H$47:I51,2)</f>
        <v>1</v>
      </c>
      <c r="N58" s="14">
        <v>3</v>
      </c>
      <c r="O58" s="141">
        <v>2E-3</v>
      </c>
      <c r="Q58" s="141"/>
    </row>
    <row r="59" spans="1:17" x14ac:dyDescent="0.2">
      <c r="A59" s="55" t="s">
        <v>727</v>
      </c>
      <c r="B59" s="14">
        <v>2</v>
      </c>
      <c r="C59" s="130">
        <v>1000</v>
      </c>
      <c r="D59" s="14">
        <v>2</v>
      </c>
      <c r="E59" s="14">
        <f>VLOOKUP(D59,$B$58:C60,2)</f>
        <v>1000</v>
      </c>
      <c r="J59" s="139">
        <v>2</v>
      </c>
      <c r="K59" s="139" t="str">
        <f>VLOOKUP(J59,$H$47:I51,2)</f>
        <v>1</v>
      </c>
    </row>
    <row r="60" spans="1:17" x14ac:dyDescent="0.2">
      <c r="B60" s="14">
        <v>3</v>
      </c>
      <c r="C60" s="16">
        <v>800</v>
      </c>
      <c r="J60" s="139">
        <v>1</v>
      </c>
      <c r="K60" s="139" t="str">
        <f>VLOOKUP(J60,$H$47:I51,2)</f>
        <v>0</v>
      </c>
    </row>
    <row r="61" spans="1:17" x14ac:dyDescent="0.2">
      <c r="A61" s="55" t="s">
        <v>726</v>
      </c>
      <c r="B61" s="14">
        <v>1</v>
      </c>
      <c r="C61" s="130">
        <v>1300</v>
      </c>
      <c r="D61" s="14">
        <v>2</v>
      </c>
      <c r="E61" s="14">
        <f>VLOOKUP(D61,$B$61:C63,2)</f>
        <v>1000</v>
      </c>
      <c r="J61" s="139">
        <v>2</v>
      </c>
      <c r="K61" s="139" t="str">
        <f>VLOOKUP(J61,$H$47:I51,2)</f>
        <v>1</v>
      </c>
    </row>
    <row r="62" spans="1:17" x14ac:dyDescent="0.2">
      <c r="B62" s="14">
        <v>2</v>
      </c>
      <c r="C62" s="130">
        <v>1000</v>
      </c>
      <c r="J62" s="139">
        <v>2</v>
      </c>
      <c r="K62" s="139" t="str">
        <f>VLOOKUP(J62,$H$47:I51,2)</f>
        <v>1</v>
      </c>
    </row>
    <row r="63" spans="1:17" x14ac:dyDescent="0.2">
      <c r="B63" s="14">
        <v>3</v>
      </c>
      <c r="C63" s="16">
        <v>700</v>
      </c>
      <c r="J63" s="139">
        <v>2</v>
      </c>
      <c r="K63" s="139" t="str">
        <f>VLOOKUP(J63,$H$47:I51,2)</f>
        <v>1</v>
      </c>
    </row>
    <row r="64" spans="1:17" x14ac:dyDescent="0.2">
      <c r="A64" s="55" t="s">
        <v>725</v>
      </c>
      <c r="B64" s="14">
        <v>1</v>
      </c>
      <c r="C64" s="130">
        <v>1200</v>
      </c>
      <c r="D64" s="14">
        <v>2</v>
      </c>
      <c r="E64" s="14">
        <f>VLOOKUP(D64,$B$64:C66,2)</f>
        <v>900</v>
      </c>
      <c r="J64" s="139">
        <v>2</v>
      </c>
      <c r="K64" s="139" t="str">
        <f>VLOOKUP(J64,$H$47:I51,2)</f>
        <v>1</v>
      </c>
    </row>
    <row r="65" spans="2:11" x14ac:dyDescent="0.2">
      <c r="B65" s="14">
        <v>2</v>
      </c>
      <c r="C65" s="16">
        <v>900</v>
      </c>
      <c r="J65" s="139">
        <v>2</v>
      </c>
      <c r="K65" s="139" t="str">
        <f>VLOOKUP(J65,$H$47:I51,2)</f>
        <v>1</v>
      </c>
    </row>
    <row r="66" spans="2:11" x14ac:dyDescent="0.2">
      <c r="B66" s="14">
        <v>3</v>
      </c>
      <c r="C66" s="16">
        <v>600</v>
      </c>
      <c r="J66" s="139">
        <v>2</v>
      </c>
      <c r="K66" s="139" t="str">
        <f>VLOOKUP(J66,$H$47:I51,2)</f>
        <v>1</v>
      </c>
    </row>
    <row r="67" spans="2:11" x14ac:dyDescent="0.2">
      <c r="J67" s="139">
        <v>3</v>
      </c>
      <c r="K67" s="139" t="str">
        <f>VLOOKUP(J67,$H$47:I51,2)</f>
        <v>2</v>
      </c>
    </row>
    <row r="68" spans="2:11" x14ac:dyDescent="0.2">
      <c r="J68" s="139">
        <v>5</v>
      </c>
      <c r="K68" s="139" t="str">
        <f>VLOOKUP(J68,$H$47:I55,2)</f>
        <v>4</v>
      </c>
    </row>
    <row r="69" spans="2:11" x14ac:dyDescent="0.2">
      <c r="J69" s="139">
        <v>1</v>
      </c>
      <c r="K69" s="139" t="str">
        <f>VLOOKUP(J69,$H$47:I55,2)</f>
        <v>0</v>
      </c>
    </row>
    <row r="70" spans="2:11" x14ac:dyDescent="0.2">
      <c r="J70" s="139">
        <v>2</v>
      </c>
      <c r="K70" s="139" t="str">
        <f>VLOOKUP(J70,$H$47:I55,2)</f>
        <v>1</v>
      </c>
    </row>
    <row r="71" spans="2:11" x14ac:dyDescent="0.2">
      <c r="J71" s="139">
        <v>1</v>
      </c>
      <c r="K71" s="139" t="str">
        <f>VLOOKUP(J71,$H$47:I55,2)</f>
        <v>0</v>
      </c>
    </row>
    <row r="72" spans="2:11" x14ac:dyDescent="0.2">
      <c r="J72" s="139">
        <v>1</v>
      </c>
      <c r="K72" s="139" t="str">
        <f>VLOOKUP(J72,$H$47:I55,2)</f>
        <v>0</v>
      </c>
    </row>
    <row r="73" spans="2:11" x14ac:dyDescent="0.2">
      <c r="J73" s="139">
        <v>2</v>
      </c>
      <c r="K73" s="139" t="str">
        <f>VLOOKUP(J73,$H$47:I55,2)</f>
        <v>1</v>
      </c>
    </row>
    <row r="74" spans="2:11" x14ac:dyDescent="0.2">
      <c r="J74" s="139">
        <v>1</v>
      </c>
      <c r="K74" s="139" t="str">
        <f>VLOOKUP(J74,$H$47:I55,2)</f>
        <v>0</v>
      </c>
    </row>
    <row r="75" spans="2:11" x14ac:dyDescent="0.2">
      <c r="J75" s="139">
        <v>2</v>
      </c>
      <c r="K75" s="139" t="str">
        <f>VLOOKUP(J75,$H$47:I55,2)</f>
        <v>1</v>
      </c>
    </row>
    <row r="76" spans="2:11" x14ac:dyDescent="0.2">
      <c r="J76" s="139">
        <v>9</v>
      </c>
      <c r="K76" s="139">
        <f>VLOOKUP(J76,$H$47:I55,2)</f>
        <v>8</v>
      </c>
    </row>
    <row r="77" spans="2:11" x14ac:dyDescent="0.2">
      <c r="J77" s="139">
        <v>5</v>
      </c>
      <c r="K77" s="139" t="str">
        <f>VLOOKUP(J77,$H$47:I55,2)</f>
        <v>4</v>
      </c>
    </row>
    <row r="78" spans="2:11" x14ac:dyDescent="0.2">
      <c r="J78" s="139">
        <v>2</v>
      </c>
      <c r="K78" s="139" t="str">
        <f>VLOOKUP(J78,$H$47:I55,2)</f>
        <v>1</v>
      </c>
    </row>
    <row r="79" spans="2:11" x14ac:dyDescent="0.2">
      <c r="J79" s="139">
        <v>1</v>
      </c>
      <c r="K79" s="139" t="str">
        <f>VLOOKUP(J79,$H$47:I51,2)</f>
        <v>0</v>
      </c>
    </row>
    <row r="80" spans="2:11" x14ac:dyDescent="0.2">
      <c r="J80" s="139">
        <v>5</v>
      </c>
      <c r="K80" s="139" t="str">
        <f>VLOOKUP(J80,$H$47:I51,2)</f>
        <v>4</v>
      </c>
    </row>
    <row r="81" spans="10:11" x14ac:dyDescent="0.2">
      <c r="J81" s="139">
        <v>2</v>
      </c>
      <c r="K81" s="139" t="str">
        <f>VLOOKUP(J81,$H$47:I51,2)</f>
        <v>1</v>
      </c>
    </row>
    <row r="82" spans="10:11" x14ac:dyDescent="0.2">
      <c r="J82" s="139">
        <v>5</v>
      </c>
      <c r="K82" s="139" t="str">
        <f>VLOOKUP(J82,$H$47:I51,2)</f>
        <v>4</v>
      </c>
    </row>
    <row r="83" spans="10:11" x14ac:dyDescent="0.2">
      <c r="J83" s="139">
        <v>2</v>
      </c>
      <c r="K83" s="139" t="str">
        <f>VLOOKUP(J83,$H$47:I51,2)</f>
        <v>1</v>
      </c>
    </row>
    <row r="84" spans="10:11" x14ac:dyDescent="0.2">
      <c r="J84" s="139">
        <v>2</v>
      </c>
      <c r="K84" s="139" t="str">
        <f>VLOOKUP(J84,$H$47:I51,2)</f>
        <v>1</v>
      </c>
    </row>
    <row r="85" spans="10:11" x14ac:dyDescent="0.2">
      <c r="J85" s="139">
        <v>7</v>
      </c>
      <c r="K85" s="139" t="str">
        <f>VLOOKUP(J85,$H$47:I55,2)</f>
        <v>6</v>
      </c>
    </row>
    <row r="86" spans="10:11" x14ac:dyDescent="0.2">
      <c r="J86" s="139">
        <v>6</v>
      </c>
      <c r="K86" s="139" t="str">
        <f>VLOOKUP(J86,$H$47:I55,2)</f>
        <v>5</v>
      </c>
    </row>
  </sheetData>
  <mergeCells count="3">
    <mergeCell ref="A1:A3"/>
    <mergeCell ref="A10:A12"/>
    <mergeCell ref="A16:A18"/>
  </mergeCells>
  <pageMargins left="0.78740157499999996" right="0.78740157499999996" top="0.984251969" bottom="0.984251969" header="0.49212598499999999" footer="0.49212598499999999"/>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4"/>
  <dimension ref="A1:U66"/>
  <sheetViews>
    <sheetView topLeftCell="A25" zoomScale="85" zoomScaleNormal="85" workbookViewId="0">
      <selection activeCell="O63" sqref="O63"/>
    </sheetView>
  </sheetViews>
  <sheetFormatPr defaultRowHeight="12.75" x14ac:dyDescent="0.2"/>
  <cols>
    <col min="1" max="1" width="33" style="3" customWidth="1"/>
    <col min="2" max="2" width="12.140625" style="3" customWidth="1"/>
    <col min="3" max="3" width="11.28515625" style="3" customWidth="1"/>
    <col min="4" max="4" width="11.42578125" style="3" customWidth="1"/>
    <col min="5" max="6" width="11.28515625" style="3" customWidth="1"/>
    <col min="7" max="7" width="14.28515625" style="3" customWidth="1"/>
    <col min="8" max="8" width="11.28515625" style="7" customWidth="1"/>
    <col min="9" max="9" width="20" style="7" bestFit="1" customWidth="1"/>
    <col min="10" max="10" width="11" style="7" customWidth="1"/>
    <col min="11" max="11" width="11.28515625" style="7" customWidth="1"/>
    <col min="12" max="12" width="14.28515625" style="7" customWidth="1"/>
    <col min="13" max="13" width="9.140625" style="8" customWidth="1"/>
    <col min="14" max="14" width="14.7109375" style="7" customWidth="1"/>
    <col min="15" max="15" width="28" style="3" customWidth="1"/>
    <col min="16" max="16" width="9.140625" style="3"/>
    <col min="17" max="17" width="14" style="3" customWidth="1"/>
    <col min="18" max="18" width="21.5703125" style="3" customWidth="1"/>
    <col min="19" max="19" width="14.28515625" style="3" bestFit="1" customWidth="1"/>
    <col min="20" max="256" width="9.140625" style="3"/>
    <col min="257" max="257" width="33" style="3" customWidth="1"/>
    <col min="258" max="258" width="12.140625" style="3" customWidth="1"/>
    <col min="259" max="259" width="11.28515625" style="3" customWidth="1"/>
    <col min="260" max="260" width="11.42578125" style="3" customWidth="1"/>
    <col min="261" max="262" width="11.28515625" style="3" customWidth="1"/>
    <col min="263" max="263" width="14.28515625" style="3" customWidth="1"/>
    <col min="264" max="264" width="11.28515625" style="3" customWidth="1"/>
    <col min="265" max="265" width="20" style="3" bestFit="1" customWidth="1"/>
    <col min="266" max="266" width="11" style="3" customWidth="1"/>
    <col min="267" max="267" width="11.28515625" style="3" customWidth="1"/>
    <col min="268" max="268" width="14.28515625" style="3" customWidth="1"/>
    <col min="269" max="269" width="9.140625" style="3" customWidth="1"/>
    <col min="270" max="270" width="14.7109375" style="3" customWidth="1"/>
    <col min="271" max="271" width="28" style="3" customWidth="1"/>
    <col min="272" max="272" width="9.140625" style="3"/>
    <col min="273" max="273" width="14" style="3" customWidth="1"/>
    <col min="274" max="274" width="21.5703125" style="3" customWidth="1"/>
    <col min="275" max="275" width="14.28515625" style="3" bestFit="1" customWidth="1"/>
    <col min="276" max="512" width="9.140625" style="3"/>
    <col min="513" max="513" width="33" style="3" customWidth="1"/>
    <col min="514" max="514" width="12.140625" style="3" customWidth="1"/>
    <col min="515" max="515" width="11.28515625" style="3" customWidth="1"/>
    <col min="516" max="516" width="11.42578125" style="3" customWidth="1"/>
    <col min="517" max="518" width="11.28515625" style="3" customWidth="1"/>
    <col min="519" max="519" width="14.28515625" style="3" customWidth="1"/>
    <col min="520" max="520" width="11.28515625" style="3" customWidth="1"/>
    <col min="521" max="521" width="20" style="3" bestFit="1" customWidth="1"/>
    <col min="522" max="522" width="11" style="3" customWidth="1"/>
    <col min="523" max="523" width="11.28515625" style="3" customWidth="1"/>
    <col min="524" max="524" width="14.28515625" style="3" customWidth="1"/>
    <col min="525" max="525" width="9.140625" style="3" customWidth="1"/>
    <col min="526" max="526" width="14.7109375" style="3" customWidth="1"/>
    <col min="527" max="527" width="28" style="3" customWidth="1"/>
    <col min="528" max="528" width="9.140625" style="3"/>
    <col min="529" max="529" width="14" style="3" customWidth="1"/>
    <col min="530" max="530" width="21.5703125" style="3" customWidth="1"/>
    <col min="531" max="531" width="14.28515625" style="3" bestFit="1" customWidth="1"/>
    <col min="532" max="768" width="9.140625" style="3"/>
    <col min="769" max="769" width="33" style="3" customWidth="1"/>
    <col min="770" max="770" width="12.140625" style="3" customWidth="1"/>
    <col min="771" max="771" width="11.28515625" style="3" customWidth="1"/>
    <col min="772" max="772" width="11.42578125" style="3" customWidth="1"/>
    <col min="773" max="774" width="11.28515625" style="3" customWidth="1"/>
    <col min="775" max="775" width="14.28515625" style="3" customWidth="1"/>
    <col min="776" max="776" width="11.28515625" style="3" customWidth="1"/>
    <col min="777" max="777" width="20" style="3" bestFit="1" customWidth="1"/>
    <col min="778" max="778" width="11" style="3" customWidth="1"/>
    <col min="779" max="779" width="11.28515625" style="3" customWidth="1"/>
    <col min="780" max="780" width="14.28515625" style="3" customWidth="1"/>
    <col min="781" max="781" width="9.140625" style="3" customWidth="1"/>
    <col min="782" max="782" width="14.7109375" style="3" customWidth="1"/>
    <col min="783" max="783" width="28" style="3" customWidth="1"/>
    <col min="784" max="784" width="9.140625" style="3"/>
    <col min="785" max="785" width="14" style="3" customWidth="1"/>
    <col min="786" max="786" width="21.5703125" style="3" customWidth="1"/>
    <col min="787" max="787" width="14.28515625" style="3" bestFit="1" customWidth="1"/>
    <col min="788" max="1024" width="9.140625" style="3"/>
    <col min="1025" max="1025" width="33" style="3" customWidth="1"/>
    <col min="1026" max="1026" width="12.140625" style="3" customWidth="1"/>
    <col min="1027" max="1027" width="11.28515625" style="3" customWidth="1"/>
    <col min="1028" max="1028" width="11.42578125" style="3" customWidth="1"/>
    <col min="1029" max="1030" width="11.28515625" style="3" customWidth="1"/>
    <col min="1031" max="1031" width="14.28515625" style="3" customWidth="1"/>
    <col min="1032" max="1032" width="11.28515625" style="3" customWidth="1"/>
    <col min="1033" max="1033" width="20" style="3" bestFit="1" customWidth="1"/>
    <col min="1034" max="1034" width="11" style="3" customWidth="1"/>
    <col min="1035" max="1035" width="11.28515625" style="3" customWidth="1"/>
    <col min="1036" max="1036" width="14.28515625" style="3" customWidth="1"/>
    <col min="1037" max="1037" width="9.140625" style="3" customWidth="1"/>
    <col min="1038" max="1038" width="14.7109375" style="3" customWidth="1"/>
    <col min="1039" max="1039" width="28" style="3" customWidth="1"/>
    <col min="1040" max="1040" width="9.140625" style="3"/>
    <col min="1041" max="1041" width="14" style="3" customWidth="1"/>
    <col min="1042" max="1042" width="21.5703125" style="3" customWidth="1"/>
    <col min="1043" max="1043" width="14.28515625" style="3" bestFit="1" customWidth="1"/>
    <col min="1044" max="1280" width="9.140625" style="3"/>
    <col min="1281" max="1281" width="33" style="3" customWidth="1"/>
    <col min="1282" max="1282" width="12.140625" style="3" customWidth="1"/>
    <col min="1283" max="1283" width="11.28515625" style="3" customWidth="1"/>
    <col min="1284" max="1284" width="11.42578125" style="3" customWidth="1"/>
    <col min="1285" max="1286" width="11.28515625" style="3" customWidth="1"/>
    <col min="1287" max="1287" width="14.28515625" style="3" customWidth="1"/>
    <col min="1288" max="1288" width="11.28515625" style="3" customWidth="1"/>
    <col min="1289" max="1289" width="20" style="3" bestFit="1" customWidth="1"/>
    <col min="1290" max="1290" width="11" style="3" customWidth="1"/>
    <col min="1291" max="1291" width="11.28515625" style="3" customWidth="1"/>
    <col min="1292" max="1292" width="14.28515625" style="3" customWidth="1"/>
    <col min="1293" max="1293" width="9.140625" style="3" customWidth="1"/>
    <col min="1294" max="1294" width="14.7109375" style="3" customWidth="1"/>
    <col min="1295" max="1295" width="28" style="3" customWidth="1"/>
    <col min="1296" max="1296" width="9.140625" style="3"/>
    <col min="1297" max="1297" width="14" style="3" customWidth="1"/>
    <col min="1298" max="1298" width="21.5703125" style="3" customWidth="1"/>
    <col min="1299" max="1299" width="14.28515625" style="3" bestFit="1" customWidth="1"/>
    <col min="1300" max="1536" width="9.140625" style="3"/>
    <col min="1537" max="1537" width="33" style="3" customWidth="1"/>
    <col min="1538" max="1538" width="12.140625" style="3" customWidth="1"/>
    <col min="1539" max="1539" width="11.28515625" style="3" customWidth="1"/>
    <col min="1540" max="1540" width="11.42578125" style="3" customWidth="1"/>
    <col min="1541" max="1542" width="11.28515625" style="3" customWidth="1"/>
    <col min="1543" max="1543" width="14.28515625" style="3" customWidth="1"/>
    <col min="1544" max="1544" width="11.28515625" style="3" customWidth="1"/>
    <col min="1545" max="1545" width="20" style="3" bestFit="1" customWidth="1"/>
    <col min="1546" max="1546" width="11" style="3" customWidth="1"/>
    <col min="1547" max="1547" width="11.28515625" style="3" customWidth="1"/>
    <col min="1548" max="1548" width="14.28515625" style="3" customWidth="1"/>
    <col min="1549" max="1549" width="9.140625" style="3" customWidth="1"/>
    <col min="1550" max="1550" width="14.7109375" style="3" customWidth="1"/>
    <col min="1551" max="1551" width="28" style="3" customWidth="1"/>
    <col min="1552" max="1552" width="9.140625" style="3"/>
    <col min="1553" max="1553" width="14" style="3" customWidth="1"/>
    <col min="1554" max="1554" width="21.5703125" style="3" customWidth="1"/>
    <col min="1555" max="1555" width="14.28515625" style="3" bestFit="1" customWidth="1"/>
    <col min="1556" max="1792" width="9.140625" style="3"/>
    <col min="1793" max="1793" width="33" style="3" customWidth="1"/>
    <col min="1794" max="1794" width="12.140625" style="3" customWidth="1"/>
    <col min="1795" max="1795" width="11.28515625" style="3" customWidth="1"/>
    <col min="1796" max="1796" width="11.42578125" style="3" customWidth="1"/>
    <col min="1797" max="1798" width="11.28515625" style="3" customWidth="1"/>
    <col min="1799" max="1799" width="14.28515625" style="3" customWidth="1"/>
    <col min="1800" max="1800" width="11.28515625" style="3" customWidth="1"/>
    <col min="1801" max="1801" width="20" style="3" bestFit="1" customWidth="1"/>
    <col min="1802" max="1802" width="11" style="3" customWidth="1"/>
    <col min="1803" max="1803" width="11.28515625" style="3" customWidth="1"/>
    <col min="1804" max="1804" width="14.28515625" style="3" customWidth="1"/>
    <col min="1805" max="1805" width="9.140625" style="3" customWidth="1"/>
    <col min="1806" max="1806" width="14.7109375" style="3" customWidth="1"/>
    <col min="1807" max="1807" width="28" style="3" customWidth="1"/>
    <col min="1808" max="1808" width="9.140625" style="3"/>
    <col min="1809" max="1809" width="14" style="3" customWidth="1"/>
    <col min="1810" max="1810" width="21.5703125" style="3" customWidth="1"/>
    <col min="1811" max="1811" width="14.28515625" style="3" bestFit="1" customWidth="1"/>
    <col min="1812" max="2048" width="9.140625" style="3"/>
    <col min="2049" max="2049" width="33" style="3" customWidth="1"/>
    <col min="2050" max="2050" width="12.140625" style="3" customWidth="1"/>
    <col min="2051" max="2051" width="11.28515625" style="3" customWidth="1"/>
    <col min="2052" max="2052" width="11.42578125" style="3" customWidth="1"/>
    <col min="2053" max="2054" width="11.28515625" style="3" customWidth="1"/>
    <col min="2055" max="2055" width="14.28515625" style="3" customWidth="1"/>
    <col min="2056" max="2056" width="11.28515625" style="3" customWidth="1"/>
    <col min="2057" max="2057" width="20" style="3" bestFit="1" customWidth="1"/>
    <col min="2058" max="2058" width="11" style="3" customWidth="1"/>
    <col min="2059" max="2059" width="11.28515625" style="3" customWidth="1"/>
    <col min="2060" max="2060" width="14.28515625" style="3" customWidth="1"/>
    <col min="2061" max="2061" width="9.140625" style="3" customWidth="1"/>
    <col min="2062" max="2062" width="14.7109375" style="3" customWidth="1"/>
    <col min="2063" max="2063" width="28" style="3" customWidth="1"/>
    <col min="2064" max="2064" width="9.140625" style="3"/>
    <col min="2065" max="2065" width="14" style="3" customWidth="1"/>
    <col min="2066" max="2066" width="21.5703125" style="3" customWidth="1"/>
    <col min="2067" max="2067" width="14.28515625" style="3" bestFit="1" customWidth="1"/>
    <col min="2068" max="2304" width="9.140625" style="3"/>
    <col min="2305" max="2305" width="33" style="3" customWidth="1"/>
    <col min="2306" max="2306" width="12.140625" style="3" customWidth="1"/>
    <col min="2307" max="2307" width="11.28515625" style="3" customWidth="1"/>
    <col min="2308" max="2308" width="11.42578125" style="3" customWidth="1"/>
    <col min="2309" max="2310" width="11.28515625" style="3" customWidth="1"/>
    <col min="2311" max="2311" width="14.28515625" style="3" customWidth="1"/>
    <col min="2312" max="2312" width="11.28515625" style="3" customWidth="1"/>
    <col min="2313" max="2313" width="20" style="3" bestFit="1" customWidth="1"/>
    <col min="2314" max="2314" width="11" style="3" customWidth="1"/>
    <col min="2315" max="2315" width="11.28515625" style="3" customWidth="1"/>
    <col min="2316" max="2316" width="14.28515625" style="3" customWidth="1"/>
    <col min="2317" max="2317" width="9.140625" style="3" customWidth="1"/>
    <col min="2318" max="2318" width="14.7109375" style="3" customWidth="1"/>
    <col min="2319" max="2319" width="28" style="3" customWidth="1"/>
    <col min="2320" max="2320" width="9.140625" style="3"/>
    <col min="2321" max="2321" width="14" style="3" customWidth="1"/>
    <col min="2322" max="2322" width="21.5703125" style="3" customWidth="1"/>
    <col min="2323" max="2323" width="14.28515625" style="3" bestFit="1" customWidth="1"/>
    <col min="2324" max="2560" width="9.140625" style="3"/>
    <col min="2561" max="2561" width="33" style="3" customWidth="1"/>
    <col min="2562" max="2562" width="12.140625" style="3" customWidth="1"/>
    <col min="2563" max="2563" width="11.28515625" style="3" customWidth="1"/>
    <col min="2564" max="2564" width="11.42578125" style="3" customWidth="1"/>
    <col min="2565" max="2566" width="11.28515625" style="3" customWidth="1"/>
    <col min="2567" max="2567" width="14.28515625" style="3" customWidth="1"/>
    <col min="2568" max="2568" width="11.28515625" style="3" customWidth="1"/>
    <col min="2569" max="2569" width="20" style="3" bestFit="1" customWidth="1"/>
    <col min="2570" max="2570" width="11" style="3" customWidth="1"/>
    <col min="2571" max="2571" width="11.28515625" style="3" customWidth="1"/>
    <col min="2572" max="2572" width="14.28515625" style="3" customWidth="1"/>
    <col min="2573" max="2573" width="9.140625" style="3" customWidth="1"/>
    <col min="2574" max="2574" width="14.7109375" style="3" customWidth="1"/>
    <col min="2575" max="2575" width="28" style="3" customWidth="1"/>
    <col min="2576" max="2576" width="9.140625" style="3"/>
    <col min="2577" max="2577" width="14" style="3" customWidth="1"/>
    <col min="2578" max="2578" width="21.5703125" style="3" customWidth="1"/>
    <col min="2579" max="2579" width="14.28515625" style="3" bestFit="1" customWidth="1"/>
    <col min="2580" max="2816" width="9.140625" style="3"/>
    <col min="2817" max="2817" width="33" style="3" customWidth="1"/>
    <col min="2818" max="2818" width="12.140625" style="3" customWidth="1"/>
    <col min="2819" max="2819" width="11.28515625" style="3" customWidth="1"/>
    <col min="2820" max="2820" width="11.42578125" style="3" customWidth="1"/>
    <col min="2821" max="2822" width="11.28515625" style="3" customWidth="1"/>
    <col min="2823" max="2823" width="14.28515625" style="3" customWidth="1"/>
    <col min="2824" max="2824" width="11.28515625" style="3" customWidth="1"/>
    <col min="2825" max="2825" width="20" style="3" bestFit="1" customWidth="1"/>
    <col min="2826" max="2826" width="11" style="3" customWidth="1"/>
    <col min="2827" max="2827" width="11.28515625" style="3" customWidth="1"/>
    <col min="2828" max="2828" width="14.28515625" style="3" customWidth="1"/>
    <col min="2829" max="2829" width="9.140625" style="3" customWidth="1"/>
    <col min="2830" max="2830" width="14.7109375" style="3" customWidth="1"/>
    <col min="2831" max="2831" width="28" style="3" customWidth="1"/>
    <col min="2832" max="2832" width="9.140625" style="3"/>
    <col min="2833" max="2833" width="14" style="3" customWidth="1"/>
    <col min="2834" max="2834" width="21.5703125" style="3" customWidth="1"/>
    <col min="2835" max="2835" width="14.28515625" style="3" bestFit="1" customWidth="1"/>
    <col min="2836" max="3072" width="9.140625" style="3"/>
    <col min="3073" max="3073" width="33" style="3" customWidth="1"/>
    <col min="3074" max="3074" width="12.140625" style="3" customWidth="1"/>
    <col min="3075" max="3075" width="11.28515625" style="3" customWidth="1"/>
    <col min="3076" max="3076" width="11.42578125" style="3" customWidth="1"/>
    <col min="3077" max="3078" width="11.28515625" style="3" customWidth="1"/>
    <col min="3079" max="3079" width="14.28515625" style="3" customWidth="1"/>
    <col min="3080" max="3080" width="11.28515625" style="3" customWidth="1"/>
    <col min="3081" max="3081" width="20" style="3" bestFit="1" customWidth="1"/>
    <col min="3082" max="3082" width="11" style="3" customWidth="1"/>
    <col min="3083" max="3083" width="11.28515625" style="3" customWidth="1"/>
    <col min="3084" max="3084" width="14.28515625" style="3" customWidth="1"/>
    <col min="3085" max="3085" width="9.140625" style="3" customWidth="1"/>
    <col min="3086" max="3086" width="14.7109375" style="3" customWidth="1"/>
    <col min="3087" max="3087" width="28" style="3" customWidth="1"/>
    <col min="3088" max="3088" width="9.140625" style="3"/>
    <col min="3089" max="3089" width="14" style="3" customWidth="1"/>
    <col min="3090" max="3090" width="21.5703125" style="3" customWidth="1"/>
    <col min="3091" max="3091" width="14.28515625" style="3" bestFit="1" customWidth="1"/>
    <col min="3092" max="3328" width="9.140625" style="3"/>
    <col min="3329" max="3329" width="33" style="3" customWidth="1"/>
    <col min="3330" max="3330" width="12.140625" style="3" customWidth="1"/>
    <col min="3331" max="3331" width="11.28515625" style="3" customWidth="1"/>
    <col min="3332" max="3332" width="11.42578125" style="3" customWidth="1"/>
    <col min="3333" max="3334" width="11.28515625" style="3" customWidth="1"/>
    <col min="3335" max="3335" width="14.28515625" style="3" customWidth="1"/>
    <col min="3336" max="3336" width="11.28515625" style="3" customWidth="1"/>
    <col min="3337" max="3337" width="20" style="3" bestFit="1" customWidth="1"/>
    <col min="3338" max="3338" width="11" style="3" customWidth="1"/>
    <col min="3339" max="3339" width="11.28515625" style="3" customWidth="1"/>
    <col min="3340" max="3340" width="14.28515625" style="3" customWidth="1"/>
    <col min="3341" max="3341" width="9.140625" style="3" customWidth="1"/>
    <col min="3342" max="3342" width="14.7109375" style="3" customWidth="1"/>
    <col min="3343" max="3343" width="28" style="3" customWidth="1"/>
    <col min="3344" max="3344" width="9.140625" style="3"/>
    <col min="3345" max="3345" width="14" style="3" customWidth="1"/>
    <col min="3346" max="3346" width="21.5703125" style="3" customWidth="1"/>
    <col min="3347" max="3347" width="14.28515625" style="3" bestFit="1" customWidth="1"/>
    <col min="3348" max="3584" width="9.140625" style="3"/>
    <col min="3585" max="3585" width="33" style="3" customWidth="1"/>
    <col min="3586" max="3586" width="12.140625" style="3" customWidth="1"/>
    <col min="3587" max="3587" width="11.28515625" style="3" customWidth="1"/>
    <col min="3588" max="3588" width="11.42578125" style="3" customWidth="1"/>
    <col min="3589" max="3590" width="11.28515625" style="3" customWidth="1"/>
    <col min="3591" max="3591" width="14.28515625" style="3" customWidth="1"/>
    <col min="3592" max="3592" width="11.28515625" style="3" customWidth="1"/>
    <col min="3593" max="3593" width="20" style="3" bestFit="1" customWidth="1"/>
    <col min="3594" max="3594" width="11" style="3" customWidth="1"/>
    <col min="3595" max="3595" width="11.28515625" style="3" customWidth="1"/>
    <col min="3596" max="3596" width="14.28515625" style="3" customWidth="1"/>
    <col min="3597" max="3597" width="9.140625" style="3" customWidth="1"/>
    <col min="3598" max="3598" width="14.7109375" style="3" customWidth="1"/>
    <col min="3599" max="3599" width="28" style="3" customWidth="1"/>
    <col min="3600" max="3600" width="9.140625" style="3"/>
    <col min="3601" max="3601" width="14" style="3" customWidth="1"/>
    <col min="3602" max="3602" width="21.5703125" style="3" customWidth="1"/>
    <col min="3603" max="3603" width="14.28515625" style="3" bestFit="1" customWidth="1"/>
    <col min="3604" max="3840" width="9.140625" style="3"/>
    <col min="3841" max="3841" width="33" style="3" customWidth="1"/>
    <col min="3842" max="3842" width="12.140625" style="3" customWidth="1"/>
    <col min="3843" max="3843" width="11.28515625" style="3" customWidth="1"/>
    <col min="3844" max="3844" width="11.42578125" style="3" customWidth="1"/>
    <col min="3845" max="3846" width="11.28515625" style="3" customWidth="1"/>
    <col min="3847" max="3847" width="14.28515625" style="3" customWidth="1"/>
    <col min="3848" max="3848" width="11.28515625" style="3" customWidth="1"/>
    <col min="3849" max="3849" width="20" style="3" bestFit="1" customWidth="1"/>
    <col min="3850" max="3850" width="11" style="3" customWidth="1"/>
    <col min="3851" max="3851" width="11.28515625" style="3" customWidth="1"/>
    <col min="3852" max="3852" width="14.28515625" style="3" customWidth="1"/>
    <col min="3853" max="3853" width="9.140625" style="3" customWidth="1"/>
    <col min="3854" max="3854" width="14.7109375" style="3" customWidth="1"/>
    <col min="3855" max="3855" width="28" style="3" customWidth="1"/>
    <col min="3856" max="3856" width="9.140625" style="3"/>
    <col min="3857" max="3857" width="14" style="3" customWidth="1"/>
    <col min="3858" max="3858" width="21.5703125" style="3" customWidth="1"/>
    <col min="3859" max="3859" width="14.28515625" style="3" bestFit="1" customWidth="1"/>
    <col min="3860" max="4096" width="9.140625" style="3"/>
    <col min="4097" max="4097" width="33" style="3" customWidth="1"/>
    <col min="4098" max="4098" width="12.140625" style="3" customWidth="1"/>
    <col min="4099" max="4099" width="11.28515625" style="3" customWidth="1"/>
    <col min="4100" max="4100" width="11.42578125" style="3" customWidth="1"/>
    <col min="4101" max="4102" width="11.28515625" style="3" customWidth="1"/>
    <col min="4103" max="4103" width="14.28515625" style="3" customWidth="1"/>
    <col min="4104" max="4104" width="11.28515625" style="3" customWidth="1"/>
    <col min="4105" max="4105" width="20" style="3" bestFit="1" customWidth="1"/>
    <col min="4106" max="4106" width="11" style="3" customWidth="1"/>
    <col min="4107" max="4107" width="11.28515625" style="3" customWidth="1"/>
    <col min="4108" max="4108" width="14.28515625" style="3" customWidth="1"/>
    <col min="4109" max="4109" width="9.140625" style="3" customWidth="1"/>
    <col min="4110" max="4110" width="14.7109375" style="3" customWidth="1"/>
    <col min="4111" max="4111" width="28" style="3" customWidth="1"/>
    <col min="4112" max="4112" width="9.140625" style="3"/>
    <col min="4113" max="4113" width="14" style="3" customWidth="1"/>
    <col min="4114" max="4114" width="21.5703125" style="3" customWidth="1"/>
    <col min="4115" max="4115" width="14.28515625" style="3" bestFit="1" customWidth="1"/>
    <col min="4116" max="4352" width="9.140625" style="3"/>
    <col min="4353" max="4353" width="33" style="3" customWidth="1"/>
    <col min="4354" max="4354" width="12.140625" style="3" customWidth="1"/>
    <col min="4355" max="4355" width="11.28515625" style="3" customWidth="1"/>
    <col min="4356" max="4356" width="11.42578125" style="3" customWidth="1"/>
    <col min="4357" max="4358" width="11.28515625" style="3" customWidth="1"/>
    <col min="4359" max="4359" width="14.28515625" style="3" customWidth="1"/>
    <col min="4360" max="4360" width="11.28515625" style="3" customWidth="1"/>
    <col min="4361" max="4361" width="20" style="3" bestFit="1" customWidth="1"/>
    <col min="4362" max="4362" width="11" style="3" customWidth="1"/>
    <col min="4363" max="4363" width="11.28515625" style="3" customWidth="1"/>
    <col min="4364" max="4364" width="14.28515625" style="3" customWidth="1"/>
    <col min="4365" max="4365" width="9.140625" style="3" customWidth="1"/>
    <col min="4366" max="4366" width="14.7109375" style="3" customWidth="1"/>
    <col min="4367" max="4367" width="28" style="3" customWidth="1"/>
    <col min="4368" max="4368" width="9.140625" style="3"/>
    <col min="4369" max="4369" width="14" style="3" customWidth="1"/>
    <col min="4370" max="4370" width="21.5703125" style="3" customWidth="1"/>
    <col min="4371" max="4371" width="14.28515625" style="3" bestFit="1" customWidth="1"/>
    <col min="4372" max="4608" width="9.140625" style="3"/>
    <col min="4609" max="4609" width="33" style="3" customWidth="1"/>
    <col min="4610" max="4610" width="12.140625" style="3" customWidth="1"/>
    <col min="4611" max="4611" width="11.28515625" style="3" customWidth="1"/>
    <col min="4612" max="4612" width="11.42578125" style="3" customWidth="1"/>
    <col min="4613" max="4614" width="11.28515625" style="3" customWidth="1"/>
    <col min="4615" max="4615" width="14.28515625" style="3" customWidth="1"/>
    <col min="4616" max="4616" width="11.28515625" style="3" customWidth="1"/>
    <col min="4617" max="4617" width="20" style="3" bestFit="1" customWidth="1"/>
    <col min="4618" max="4618" width="11" style="3" customWidth="1"/>
    <col min="4619" max="4619" width="11.28515625" style="3" customWidth="1"/>
    <col min="4620" max="4620" width="14.28515625" style="3" customWidth="1"/>
    <col min="4621" max="4621" width="9.140625" style="3" customWidth="1"/>
    <col min="4622" max="4622" width="14.7109375" style="3" customWidth="1"/>
    <col min="4623" max="4623" width="28" style="3" customWidth="1"/>
    <col min="4624" max="4624" width="9.140625" style="3"/>
    <col min="4625" max="4625" width="14" style="3" customWidth="1"/>
    <col min="4626" max="4626" width="21.5703125" style="3" customWidth="1"/>
    <col min="4627" max="4627" width="14.28515625" style="3" bestFit="1" customWidth="1"/>
    <col min="4628" max="4864" width="9.140625" style="3"/>
    <col min="4865" max="4865" width="33" style="3" customWidth="1"/>
    <col min="4866" max="4866" width="12.140625" style="3" customWidth="1"/>
    <col min="4867" max="4867" width="11.28515625" style="3" customWidth="1"/>
    <col min="4868" max="4868" width="11.42578125" style="3" customWidth="1"/>
    <col min="4869" max="4870" width="11.28515625" style="3" customWidth="1"/>
    <col min="4871" max="4871" width="14.28515625" style="3" customWidth="1"/>
    <col min="4872" max="4872" width="11.28515625" style="3" customWidth="1"/>
    <col min="4873" max="4873" width="20" style="3" bestFit="1" customWidth="1"/>
    <col min="4874" max="4874" width="11" style="3" customWidth="1"/>
    <col min="4875" max="4875" width="11.28515625" style="3" customWidth="1"/>
    <col min="4876" max="4876" width="14.28515625" style="3" customWidth="1"/>
    <col min="4877" max="4877" width="9.140625" style="3" customWidth="1"/>
    <col min="4878" max="4878" width="14.7109375" style="3" customWidth="1"/>
    <col min="4879" max="4879" width="28" style="3" customWidth="1"/>
    <col min="4880" max="4880" width="9.140625" style="3"/>
    <col min="4881" max="4881" width="14" style="3" customWidth="1"/>
    <col min="4882" max="4882" width="21.5703125" style="3" customWidth="1"/>
    <col min="4883" max="4883" width="14.28515625" style="3" bestFit="1" customWidth="1"/>
    <col min="4884" max="5120" width="9.140625" style="3"/>
    <col min="5121" max="5121" width="33" style="3" customWidth="1"/>
    <col min="5122" max="5122" width="12.140625" style="3" customWidth="1"/>
    <col min="5123" max="5123" width="11.28515625" style="3" customWidth="1"/>
    <col min="5124" max="5124" width="11.42578125" style="3" customWidth="1"/>
    <col min="5125" max="5126" width="11.28515625" style="3" customWidth="1"/>
    <col min="5127" max="5127" width="14.28515625" style="3" customWidth="1"/>
    <col min="5128" max="5128" width="11.28515625" style="3" customWidth="1"/>
    <col min="5129" max="5129" width="20" style="3" bestFit="1" customWidth="1"/>
    <col min="5130" max="5130" width="11" style="3" customWidth="1"/>
    <col min="5131" max="5131" width="11.28515625" style="3" customWidth="1"/>
    <col min="5132" max="5132" width="14.28515625" style="3" customWidth="1"/>
    <col min="5133" max="5133" width="9.140625" style="3" customWidth="1"/>
    <col min="5134" max="5134" width="14.7109375" style="3" customWidth="1"/>
    <col min="5135" max="5135" width="28" style="3" customWidth="1"/>
    <col min="5136" max="5136" width="9.140625" style="3"/>
    <col min="5137" max="5137" width="14" style="3" customWidth="1"/>
    <col min="5138" max="5138" width="21.5703125" style="3" customWidth="1"/>
    <col min="5139" max="5139" width="14.28515625" style="3" bestFit="1" customWidth="1"/>
    <col min="5140" max="5376" width="9.140625" style="3"/>
    <col min="5377" max="5377" width="33" style="3" customWidth="1"/>
    <col min="5378" max="5378" width="12.140625" style="3" customWidth="1"/>
    <col min="5379" max="5379" width="11.28515625" style="3" customWidth="1"/>
    <col min="5380" max="5380" width="11.42578125" style="3" customWidth="1"/>
    <col min="5381" max="5382" width="11.28515625" style="3" customWidth="1"/>
    <col min="5383" max="5383" width="14.28515625" style="3" customWidth="1"/>
    <col min="5384" max="5384" width="11.28515625" style="3" customWidth="1"/>
    <col min="5385" max="5385" width="20" style="3" bestFit="1" customWidth="1"/>
    <col min="5386" max="5386" width="11" style="3" customWidth="1"/>
    <col min="5387" max="5387" width="11.28515625" style="3" customWidth="1"/>
    <col min="5388" max="5388" width="14.28515625" style="3" customWidth="1"/>
    <col min="5389" max="5389" width="9.140625" style="3" customWidth="1"/>
    <col min="5390" max="5390" width="14.7109375" style="3" customWidth="1"/>
    <col min="5391" max="5391" width="28" style="3" customWidth="1"/>
    <col min="5392" max="5392" width="9.140625" style="3"/>
    <col min="5393" max="5393" width="14" style="3" customWidth="1"/>
    <col min="5394" max="5394" width="21.5703125" style="3" customWidth="1"/>
    <col min="5395" max="5395" width="14.28515625" style="3" bestFit="1" customWidth="1"/>
    <col min="5396" max="5632" width="9.140625" style="3"/>
    <col min="5633" max="5633" width="33" style="3" customWidth="1"/>
    <col min="5634" max="5634" width="12.140625" style="3" customWidth="1"/>
    <col min="5635" max="5635" width="11.28515625" style="3" customWidth="1"/>
    <col min="5636" max="5636" width="11.42578125" style="3" customWidth="1"/>
    <col min="5637" max="5638" width="11.28515625" style="3" customWidth="1"/>
    <col min="5639" max="5639" width="14.28515625" style="3" customWidth="1"/>
    <col min="5640" max="5640" width="11.28515625" style="3" customWidth="1"/>
    <col min="5641" max="5641" width="20" style="3" bestFit="1" customWidth="1"/>
    <col min="5642" max="5642" width="11" style="3" customWidth="1"/>
    <col min="5643" max="5643" width="11.28515625" style="3" customWidth="1"/>
    <col min="5644" max="5644" width="14.28515625" style="3" customWidth="1"/>
    <col min="5645" max="5645" width="9.140625" style="3" customWidth="1"/>
    <col min="5646" max="5646" width="14.7109375" style="3" customWidth="1"/>
    <col min="5647" max="5647" width="28" style="3" customWidth="1"/>
    <col min="5648" max="5648" width="9.140625" style="3"/>
    <col min="5649" max="5649" width="14" style="3" customWidth="1"/>
    <col min="5650" max="5650" width="21.5703125" style="3" customWidth="1"/>
    <col min="5651" max="5651" width="14.28515625" style="3" bestFit="1" customWidth="1"/>
    <col min="5652" max="5888" width="9.140625" style="3"/>
    <col min="5889" max="5889" width="33" style="3" customWidth="1"/>
    <col min="5890" max="5890" width="12.140625" style="3" customWidth="1"/>
    <col min="5891" max="5891" width="11.28515625" style="3" customWidth="1"/>
    <col min="5892" max="5892" width="11.42578125" style="3" customWidth="1"/>
    <col min="5893" max="5894" width="11.28515625" style="3" customWidth="1"/>
    <col min="5895" max="5895" width="14.28515625" style="3" customWidth="1"/>
    <col min="5896" max="5896" width="11.28515625" style="3" customWidth="1"/>
    <col min="5897" max="5897" width="20" style="3" bestFit="1" customWidth="1"/>
    <col min="5898" max="5898" width="11" style="3" customWidth="1"/>
    <col min="5899" max="5899" width="11.28515625" style="3" customWidth="1"/>
    <col min="5900" max="5900" width="14.28515625" style="3" customWidth="1"/>
    <col min="5901" max="5901" width="9.140625" style="3" customWidth="1"/>
    <col min="5902" max="5902" width="14.7109375" style="3" customWidth="1"/>
    <col min="5903" max="5903" width="28" style="3" customWidth="1"/>
    <col min="5904" max="5904" width="9.140625" style="3"/>
    <col min="5905" max="5905" width="14" style="3" customWidth="1"/>
    <col min="5906" max="5906" width="21.5703125" style="3" customWidth="1"/>
    <col min="5907" max="5907" width="14.28515625" style="3" bestFit="1" customWidth="1"/>
    <col min="5908" max="6144" width="9.140625" style="3"/>
    <col min="6145" max="6145" width="33" style="3" customWidth="1"/>
    <col min="6146" max="6146" width="12.140625" style="3" customWidth="1"/>
    <col min="6147" max="6147" width="11.28515625" style="3" customWidth="1"/>
    <col min="6148" max="6148" width="11.42578125" style="3" customWidth="1"/>
    <col min="6149" max="6150" width="11.28515625" style="3" customWidth="1"/>
    <col min="6151" max="6151" width="14.28515625" style="3" customWidth="1"/>
    <col min="6152" max="6152" width="11.28515625" style="3" customWidth="1"/>
    <col min="6153" max="6153" width="20" style="3" bestFit="1" customWidth="1"/>
    <col min="6154" max="6154" width="11" style="3" customWidth="1"/>
    <col min="6155" max="6155" width="11.28515625" style="3" customWidth="1"/>
    <col min="6156" max="6156" width="14.28515625" style="3" customWidth="1"/>
    <col min="6157" max="6157" width="9.140625" style="3" customWidth="1"/>
    <col min="6158" max="6158" width="14.7109375" style="3" customWidth="1"/>
    <col min="6159" max="6159" width="28" style="3" customWidth="1"/>
    <col min="6160" max="6160" width="9.140625" style="3"/>
    <col min="6161" max="6161" width="14" style="3" customWidth="1"/>
    <col min="6162" max="6162" width="21.5703125" style="3" customWidth="1"/>
    <col min="6163" max="6163" width="14.28515625" style="3" bestFit="1" customWidth="1"/>
    <col min="6164" max="6400" width="9.140625" style="3"/>
    <col min="6401" max="6401" width="33" style="3" customWidth="1"/>
    <col min="6402" max="6402" width="12.140625" style="3" customWidth="1"/>
    <col min="6403" max="6403" width="11.28515625" style="3" customWidth="1"/>
    <col min="6404" max="6404" width="11.42578125" style="3" customWidth="1"/>
    <col min="6405" max="6406" width="11.28515625" style="3" customWidth="1"/>
    <col min="6407" max="6407" width="14.28515625" style="3" customWidth="1"/>
    <col min="6408" max="6408" width="11.28515625" style="3" customWidth="1"/>
    <col min="6409" max="6409" width="20" style="3" bestFit="1" customWidth="1"/>
    <col min="6410" max="6410" width="11" style="3" customWidth="1"/>
    <col min="6411" max="6411" width="11.28515625" style="3" customWidth="1"/>
    <col min="6412" max="6412" width="14.28515625" style="3" customWidth="1"/>
    <col min="6413" max="6413" width="9.140625" style="3" customWidth="1"/>
    <col min="6414" max="6414" width="14.7109375" style="3" customWidth="1"/>
    <col min="6415" max="6415" width="28" style="3" customWidth="1"/>
    <col min="6416" max="6416" width="9.140625" style="3"/>
    <col min="6417" max="6417" width="14" style="3" customWidth="1"/>
    <col min="6418" max="6418" width="21.5703125" style="3" customWidth="1"/>
    <col min="6419" max="6419" width="14.28515625" style="3" bestFit="1" customWidth="1"/>
    <col min="6420" max="6656" width="9.140625" style="3"/>
    <col min="6657" max="6657" width="33" style="3" customWidth="1"/>
    <col min="6658" max="6658" width="12.140625" style="3" customWidth="1"/>
    <col min="6659" max="6659" width="11.28515625" style="3" customWidth="1"/>
    <col min="6660" max="6660" width="11.42578125" style="3" customWidth="1"/>
    <col min="6661" max="6662" width="11.28515625" style="3" customWidth="1"/>
    <col min="6663" max="6663" width="14.28515625" style="3" customWidth="1"/>
    <col min="6664" max="6664" width="11.28515625" style="3" customWidth="1"/>
    <col min="6665" max="6665" width="20" style="3" bestFit="1" customWidth="1"/>
    <col min="6666" max="6666" width="11" style="3" customWidth="1"/>
    <col min="6667" max="6667" width="11.28515625" style="3" customWidth="1"/>
    <col min="6668" max="6668" width="14.28515625" style="3" customWidth="1"/>
    <col min="6669" max="6669" width="9.140625" style="3" customWidth="1"/>
    <col min="6670" max="6670" width="14.7109375" style="3" customWidth="1"/>
    <col min="6671" max="6671" width="28" style="3" customWidth="1"/>
    <col min="6672" max="6672" width="9.140625" style="3"/>
    <col min="6673" max="6673" width="14" style="3" customWidth="1"/>
    <col min="6674" max="6674" width="21.5703125" style="3" customWidth="1"/>
    <col min="6675" max="6675" width="14.28515625" style="3" bestFit="1" customWidth="1"/>
    <col min="6676" max="6912" width="9.140625" style="3"/>
    <col min="6913" max="6913" width="33" style="3" customWidth="1"/>
    <col min="6914" max="6914" width="12.140625" style="3" customWidth="1"/>
    <col min="6915" max="6915" width="11.28515625" style="3" customWidth="1"/>
    <col min="6916" max="6916" width="11.42578125" style="3" customWidth="1"/>
    <col min="6917" max="6918" width="11.28515625" style="3" customWidth="1"/>
    <col min="6919" max="6919" width="14.28515625" style="3" customWidth="1"/>
    <col min="6920" max="6920" width="11.28515625" style="3" customWidth="1"/>
    <col min="6921" max="6921" width="20" style="3" bestFit="1" customWidth="1"/>
    <col min="6922" max="6922" width="11" style="3" customWidth="1"/>
    <col min="6923" max="6923" width="11.28515625" style="3" customWidth="1"/>
    <col min="6924" max="6924" width="14.28515625" style="3" customWidth="1"/>
    <col min="6925" max="6925" width="9.140625" style="3" customWidth="1"/>
    <col min="6926" max="6926" width="14.7109375" style="3" customWidth="1"/>
    <col min="6927" max="6927" width="28" style="3" customWidth="1"/>
    <col min="6928" max="6928" width="9.140625" style="3"/>
    <col min="6929" max="6929" width="14" style="3" customWidth="1"/>
    <col min="6930" max="6930" width="21.5703125" style="3" customWidth="1"/>
    <col min="6931" max="6931" width="14.28515625" style="3" bestFit="1" customWidth="1"/>
    <col min="6932" max="7168" width="9.140625" style="3"/>
    <col min="7169" max="7169" width="33" style="3" customWidth="1"/>
    <col min="7170" max="7170" width="12.140625" style="3" customWidth="1"/>
    <col min="7171" max="7171" width="11.28515625" style="3" customWidth="1"/>
    <col min="7172" max="7172" width="11.42578125" style="3" customWidth="1"/>
    <col min="7173" max="7174" width="11.28515625" style="3" customWidth="1"/>
    <col min="7175" max="7175" width="14.28515625" style="3" customWidth="1"/>
    <col min="7176" max="7176" width="11.28515625" style="3" customWidth="1"/>
    <col min="7177" max="7177" width="20" style="3" bestFit="1" customWidth="1"/>
    <col min="7178" max="7178" width="11" style="3" customWidth="1"/>
    <col min="7179" max="7179" width="11.28515625" style="3" customWidth="1"/>
    <col min="7180" max="7180" width="14.28515625" style="3" customWidth="1"/>
    <col min="7181" max="7181" width="9.140625" style="3" customWidth="1"/>
    <col min="7182" max="7182" width="14.7109375" style="3" customWidth="1"/>
    <col min="7183" max="7183" width="28" style="3" customWidth="1"/>
    <col min="7184" max="7184" width="9.140625" style="3"/>
    <col min="7185" max="7185" width="14" style="3" customWidth="1"/>
    <col min="7186" max="7186" width="21.5703125" style="3" customWidth="1"/>
    <col min="7187" max="7187" width="14.28515625" style="3" bestFit="1" customWidth="1"/>
    <col min="7188" max="7424" width="9.140625" style="3"/>
    <col min="7425" max="7425" width="33" style="3" customWidth="1"/>
    <col min="7426" max="7426" width="12.140625" style="3" customWidth="1"/>
    <col min="7427" max="7427" width="11.28515625" style="3" customWidth="1"/>
    <col min="7428" max="7428" width="11.42578125" style="3" customWidth="1"/>
    <col min="7429" max="7430" width="11.28515625" style="3" customWidth="1"/>
    <col min="7431" max="7431" width="14.28515625" style="3" customWidth="1"/>
    <col min="7432" max="7432" width="11.28515625" style="3" customWidth="1"/>
    <col min="7433" max="7433" width="20" style="3" bestFit="1" customWidth="1"/>
    <col min="7434" max="7434" width="11" style="3" customWidth="1"/>
    <col min="7435" max="7435" width="11.28515625" style="3" customWidth="1"/>
    <col min="7436" max="7436" width="14.28515625" style="3" customWidth="1"/>
    <col min="7437" max="7437" width="9.140625" style="3" customWidth="1"/>
    <col min="7438" max="7438" width="14.7109375" style="3" customWidth="1"/>
    <col min="7439" max="7439" width="28" style="3" customWidth="1"/>
    <col min="7440" max="7440" width="9.140625" style="3"/>
    <col min="7441" max="7441" width="14" style="3" customWidth="1"/>
    <col min="7442" max="7442" width="21.5703125" style="3" customWidth="1"/>
    <col min="7443" max="7443" width="14.28515625" style="3" bestFit="1" customWidth="1"/>
    <col min="7444" max="7680" width="9.140625" style="3"/>
    <col min="7681" max="7681" width="33" style="3" customWidth="1"/>
    <col min="7682" max="7682" width="12.140625" style="3" customWidth="1"/>
    <col min="7683" max="7683" width="11.28515625" style="3" customWidth="1"/>
    <col min="7684" max="7684" width="11.42578125" style="3" customWidth="1"/>
    <col min="7685" max="7686" width="11.28515625" style="3" customWidth="1"/>
    <col min="7687" max="7687" width="14.28515625" style="3" customWidth="1"/>
    <col min="7688" max="7688" width="11.28515625" style="3" customWidth="1"/>
    <col min="7689" max="7689" width="20" style="3" bestFit="1" customWidth="1"/>
    <col min="7690" max="7690" width="11" style="3" customWidth="1"/>
    <col min="7691" max="7691" width="11.28515625" style="3" customWidth="1"/>
    <col min="7692" max="7692" width="14.28515625" style="3" customWidth="1"/>
    <col min="7693" max="7693" width="9.140625" style="3" customWidth="1"/>
    <col min="7694" max="7694" width="14.7109375" style="3" customWidth="1"/>
    <col min="7695" max="7695" width="28" style="3" customWidth="1"/>
    <col min="7696" max="7696" width="9.140625" style="3"/>
    <col min="7697" max="7697" width="14" style="3" customWidth="1"/>
    <col min="7698" max="7698" width="21.5703125" style="3" customWidth="1"/>
    <col min="7699" max="7699" width="14.28515625" style="3" bestFit="1" customWidth="1"/>
    <col min="7700" max="7936" width="9.140625" style="3"/>
    <col min="7937" max="7937" width="33" style="3" customWidth="1"/>
    <col min="7938" max="7938" width="12.140625" style="3" customWidth="1"/>
    <col min="7939" max="7939" width="11.28515625" style="3" customWidth="1"/>
    <col min="7940" max="7940" width="11.42578125" style="3" customWidth="1"/>
    <col min="7941" max="7942" width="11.28515625" style="3" customWidth="1"/>
    <col min="7943" max="7943" width="14.28515625" style="3" customWidth="1"/>
    <col min="7944" max="7944" width="11.28515625" style="3" customWidth="1"/>
    <col min="7945" max="7945" width="20" style="3" bestFit="1" customWidth="1"/>
    <col min="7946" max="7946" width="11" style="3" customWidth="1"/>
    <col min="7947" max="7947" width="11.28515625" style="3" customWidth="1"/>
    <col min="7948" max="7948" width="14.28515625" style="3" customWidth="1"/>
    <col min="7949" max="7949" width="9.140625" style="3" customWidth="1"/>
    <col min="7950" max="7950" width="14.7109375" style="3" customWidth="1"/>
    <col min="7951" max="7951" width="28" style="3" customWidth="1"/>
    <col min="7952" max="7952" width="9.140625" style="3"/>
    <col min="7953" max="7953" width="14" style="3" customWidth="1"/>
    <col min="7954" max="7954" width="21.5703125" style="3" customWidth="1"/>
    <col min="7955" max="7955" width="14.28515625" style="3" bestFit="1" customWidth="1"/>
    <col min="7956" max="8192" width="9.140625" style="3"/>
    <col min="8193" max="8193" width="33" style="3" customWidth="1"/>
    <col min="8194" max="8194" width="12.140625" style="3" customWidth="1"/>
    <col min="8195" max="8195" width="11.28515625" style="3" customWidth="1"/>
    <col min="8196" max="8196" width="11.42578125" style="3" customWidth="1"/>
    <col min="8197" max="8198" width="11.28515625" style="3" customWidth="1"/>
    <col min="8199" max="8199" width="14.28515625" style="3" customWidth="1"/>
    <col min="8200" max="8200" width="11.28515625" style="3" customWidth="1"/>
    <col min="8201" max="8201" width="20" style="3" bestFit="1" customWidth="1"/>
    <col min="8202" max="8202" width="11" style="3" customWidth="1"/>
    <col min="8203" max="8203" width="11.28515625" style="3" customWidth="1"/>
    <col min="8204" max="8204" width="14.28515625" style="3" customWidth="1"/>
    <col min="8205" max="8205" width="9.140625" style="3" customWidth="1"/>
    <col min="8206" max="8206" width="14.7109375" style="3" customWidth="1"/>
    <col min="8207" max="8207" width="28" style="3" customWidth="1"/>
    <col min="8208" max="8208" width="9.140625" style="3"/>
    <col min="8209" max="8209" width="14" style="3" customWidth="1"/>
    <col min="8210" max="8210" width="21.5703125" style="3" customWidth="1"/>
    <col min="8211" max="8211" width="14.28515625" style="3" bestFit="1" customWidth="1"/>
    <col min="8212" max="8448" width="9.140625" style="3"/>
    <col min="8449" max="8449" width="33" style="3" customWidth="1"/>
    <col min="8450" max="8450" width="12.140625" style="3" customWidth="1"/>
    <col min="8451" max="8451" width="11.28515625" style="3" customWidth="1"/>
    <col min="8452" max="8452" width="11.42578125" style="3" customWidth="1"/>
    <col min="8453" max="8454" width="11.28515625" style="3" customWidth="1"/>
    <col min="8455" max="8455" width="14.28515625" style="3" customWidth="1"/>
    <col min="8456" max="8456" width="11.28515625" style="3" customWidth="1"/>
    <col min="8457" max="8457" width="20" style="3" bestFit="1" customWidth="1"/>
    <col min="8458" max="8458" width="11" style="3" customWidth="1"/>
    <col min="8459" max="8459" width="11.28515625" style="3" customWidth="1"/>
    <col min="8460" max="8460" width="14.28515625" style="3" customWidth="1"/>
    <col min="8461" max="8461" width="9.140625" style="3" customWidth="1"/>
    <col min="8462" max="8462" width="14.7109375" style="3" customWidth="1"/>
    <col min="8463" max="8463" width="28" style="3" customWidth="1"/>
    <col min="8464" max="8464" width="9.140625" style="3"/>
    <col min="8465" max="8465" width="14" style="3" customWidth="1"/>
    <col min="8466" max="8466" width="21.5703125" style="3" customWidth="1"/>
    <col min="8467" max="8467" width="14.28515625" style="3" bestFit="1" customWidth="1"/>
    <col min="8468" max="8704" width="9.140625" style="3"/>
    <col min="8705" max="8705" width="33" style="3" customWidth="1"/>
    <col min="8706" max="8706" width="12.140625" style="3" customWidth="1"/>
    <col min="8707" max="8707" width="11.28515625" style="3" customWidth="1"/>
    <col min="8708" max="8708" width="11.42578125" style="3" customWidth="1"/>
    <col min="8709" max="8710" width="11.28515625" style="3" customWidth="1"/>
    <col min="8711" max="8711" width="14.28515625" style="3" customWidth="1"/>
    <col min="8712" max="8712" width="11.28515625" style="3" customWidth="1"/>
    <col min="8713" max="8713" width="20" style="3" bestFit="1" customWidth="1"/>
    <col min="8714" max="8714" width="11" style="3" customWidth="1"/>
    <col min="8715" max="8715" width="11.28515625" style="3" customWidth="1"/>
    <col min="8716" max="8716" width="14.28515625" style="3" customWidth="1"/>
    <col min="8717" max="8717" width="9.140625" style="3" customWidth="1"/>
    <col min="8718" max="8718" width="14.7109375" style="3" customWidth="1"/>
    <col min="8719" max="8719" width="28" style="3" customWidth="1"/>
    <col min="8720" max="8720" width="9.140625" style="3"/>
    <col min="8721" max="8721" width="14" style="3" customWidth="1"/>
    <col min="8722" max="8722" width="21.5703125" style="3" customWidth="1"/>
    <col min="8723" max="8723" width="14.28515625" style="3" bestFit="1" customWidth="1"/>
    <col min="8724" max="8960" width="9.140625" style="3"/>
    <col min="8961" max="8961" width="33" style="3" customWidth="1"/>
    <col min="8962" max="8962" width="12.140625" style="3" customWidth="1"/>
    <col min="8963" max="8963" width="11.28515625" style="3" customWidth="1"/>
    <col min="8964" max="8964" width="11.42578125" style="3" customWidth="1"/>
    <col min="8965" max="8966" width="11.28515625" style="3" customWidth="1"/>
    <col min="8967" max="8967" width="14.28515625" style="3" customWidth="1"/>
    <col min="8968" max="8968" width="11.28515625" style="3" customWidth="1"/>
    <col min="8969" max="8969" width="20" style="3" bestFit="1" customWidth="1"/>
    <col min="8970" max="8970" width="11" style="3" customWidth="1"/>
    <col min="8971" max="8971" width="11.28515625" style="3" customWidth="1"/>
    <col min="8972" max="8972" width="14.28515625" style="3" customWidth="1"/>
    <col min="8973" max="8973" width="9.140625" style="3" customWidth="1"/>
    <col min="8974" max="8974" width="14.7109375" style="3" customWidth="1"/>
    <col min="8975" max="8975" width="28" style="3" customWidth="1"/>
    <col min="8976" max="8976" width="9.140625" style="3"/>
    <col min="8977" max="8977" width="14" style="3" customWidth="1"/>
    <col min="8978" max="8978" width="21.5703125" style="3" customWidth="1"/>
    <col min="8979" max="8979" width="14.28515625" style="3" bestFit="1" customWidth="1"/>
    <col min="8980" max="9216" width="9.140625" style="3"/>
    <col min="9217" max="9217" width="33" style="3" customWidth="1"/>
    <col min="9218" max="9218" width="12.140625" style="3" customWidth="1"/>
    <col min="9219" max="9219" width="11.28515625" style="3" customWidth="1"/>
    <col min="9220" max="9220" width="11.42578125" style="3" customWidth="1"/>
    <col min="9221" max="9222" width="11.28515625" style="3" customWidth="1"/>
    <col min="9223" max="9223" width="14.28515625" style="3" customWidth="1"/>
    <col min="9224" max="9224" width="11.28515625" style="3" customWidth="1"/>
    <col min="9225" max="9225" width="20" style="3" bestFit="1" customWidth="1"/>
    <col min="9226" max="9226" width="11" style="3" customWidth="1"/>
    <col min="9227" max="9227" width="11.28515625" style="3" customWidth="1"/>
    <col min="9228" max="9228" width="14.28515625" style="3" customWidth="1"/>
    <col min="9229" max="9229" width="9.140625" style="3" customWidth="1"/>
    <col min="9230" max="9230" width="14.7109375" style="3" customWidth="1"/>
    <col min="9231" max="9231" width="28" style="3" customWidth="1"/>
    <col min="9232" max="9232" width="9.140625" style="3"/>
    <col min="9233" max="9233" width="14" style="3" customWidth="1"/>
    <col min="9234" max="9234" width="21.5703125" style="3" customWidth="1"/>
    <col min="9235" max="9235" width="14.28515625" style="3" bestFit="1" customWidth="1"/>
    <col min="9236" max="9472" width="9.140625" style="3"/>
    <col min="9473" max="9473" width="33" style="3" customWidth="1"/>
    <col min="9474" max="9474" width="12.140625" style="3" customWidth="1"/>
    <col min="9475" max="9475" width="11.28515625" style="3" customWidth="1"/>
    <col min="9476" max="9476" width="11.42578125" style="3" customWidth="1"/>
    <col min="9477" max="9478" width="11.28515625" style="3" customWidth="1"/>
    <col min="9479" max="9479" width="14.28515625" style="3" customWidth="1"/>
    <col min="9480" max="9480" width="11.28515625" style="3" customWidth="1"/>
    <col min="9481" max="9481" width="20" style="3" bestFit="1" customWidth="1"/>
    <col min="9482" max="9482" width="11" style="3" customWidth="1"/>
    <col min="9483" max="9483" width="11.28515625" style="3" customWidth="1"/>
    <col min="9484" max="9484" width="14.28515625" style="3" customWidth="1"/>
    <col min="9485" max="9485" width="9.140625" style="3" customWidth="1"/>
    <col min="9486" max="9486" width="14.7109375" style="3" customWidth="1"/>
    <col min="9487" max="9487" width="28" style="3" customWidth="1"/>
    <col min="9488" max="9488" width="9.140625" style="3"/>
    <col min="9489" max="9489" width="14" style="3" customWidth="1"/>
    <col min="9490" max="9490" width="21.5703125" style="3" customWidth="1"/>
    <col min="9491" max="9491" width="14.28515625" style="3" bestFit="1" customWidth="1"/>
    <col min="9492" max="9728" width="9.140625" style="3"/>
    <col min="9729" max="9729" width="33" style="3" customWidth="1"/>
    <col min="9730" max="9730" width="12.140625" style="3" customWidth="1"/>
    <col min="9731" max="9731" width="11.28515625" style="3" customWidth="1"/>
    <col min="9732" max="9732" width="11.42578125" style="3" customWidth="1"/>
    <col min="9733" max="9734" width="11.28515625" style="3" customWidth="1"/>
    <col min="9735" max="9735" width="14.28515625" style="3" customWidth="1"/>
    <col min="9736" max="9736" width="11.28515625" style="3" customWidth="1"/>
    <col min="9737" max="9737" width="20" style="3" bestFit="1" customWidth="1"/>
    <col min="9738" max="9738" width="11" style="3" customWidth="1"/>
    <col min="9739" max="9739" width="11.28515625" style="3" customWidth="1"/>
    <col min="9740" max="9740" width="14.28515625" style="3" customWidth="1"/>
    <col min="9741" max="9741" width="9.140625" style="3" customWidth="1"/>
    <col min="9742" max="9742" width="14.7109375" style="3" customWidth="1"/>
    <col min="9743" max="9743" width="28" style="3" customWidth="1"/>
    <col min="9744" max="9744" width="9.140625" style="3"/>
    <col min="9745" max="9745" width="14" style="3" customWidth="1"/>
    <col min="9746" max="9746" width="21.5703125" style="3" customWidth="1"/>
    <col min="9747" max="9747" width="14.28515625" style="3" bestFit="1" customWidth="1"/>
    <col min="9748" max="9984" width="9.140625" style="3"/>
    <col min="9985" max="9985" width="33" style="3" customWidth="1"/>
    <col min="9986" max="9986" width="12.140625" style="3" customWidth="1"/>
    <col min="9987" max="9987" width="11.28515625" style="3" customWidth="1"/>
    <col min="9988" max="9988" width="11.42578125" style="3" customWidth="1"/>
    <col min="9989" max="9990" width="11.28515625" style="3" customWidth="1"/>
    <col min="9991" max="9991" width="14.28515625" style="3" customWidth="1"/>
    <col min="9992" max="9992" width="11.28515625" style="3" customWidth="1"/>
    <col min="9993" max="9993" width="20" style="3" bestFit="1" customWidth="1"/>
    <col min="9994" max="9994" width="11" style="3" customWidth="1"/>
    <col min="9995" max="9995" width="11.28515625" style="3" customWidth="1"/>
    <col min="9996" max="9996" width="14.28515625" style="3" customWidth="1"/>
    <col min="9997" max="9997" width="9.140625" style="3" customWidth="1"/>
    <col min="9998" max="9998" width="14.7109375" style="3" customWidth="1"/>
    <col min="9999" max="9999" width="28" style="3" customWidth="1"/>
    <col min="10000" max="10000" width="9.140625" style="3"/>
    <col min="10001" max="10001" width="14" style="3" customWidth="1"/>
    <col min="10002" max="10002" width="21.5703125" style="3" customWidth="1"/>
    <col min="10003" max="10003" width="14.28515625" style="3" bestFit="1" customWidth="1"/>
    <col min="10004" max="10240" width="9.140625" style="3"/>
    <col min="10241" max="10241" width="33" style="3" customWidth="1"/>
    <col min="10242" max="10242" width="12.140625" style="3" customWidth="1"/>
    <col min="10243" max="10243" width="11.28515625" style="3" customWidth="1"/>
    <col min="10244" max="10244" width="11.42578125" style="3" customWidth="1"/>
    <col min="10245" max="10246" width="11.28515625" style="3" customWidth="1"/>
    <col min="10247" max="10247" width="14.28515625" style="3" customWidth="1"/>
    <col min="10248" max="10248" width="11.28515625" style="3" customWidth="1"/>
    <col min="10249" max="10249" width="20" style="3" bestFit="1" customWidth="1"/>
    <col min="10250" max="10250" width="11" style="3" customWidth="1"/>
    <col min="10251" max="10251" width="11.28515625" style="3" customWidth="1"/>
    <col min="10252" max="10252" width="14.28515625" style="3" customWidth="1"/>
    <col min="10253" max="10253" width="9.140625" style="3" customWidth="1"/>
    <col min="10254" max="10254" width="14.7109375" style="3" customWidth="1"/>
    <col min="10255" max="10255" width="28" style="3" customWidth="1"/>
    <col min="10256" max="10256" width="9.140625" style="3"/>
    <col min="10257" max="10257" width="14" style="3" customWidth="1"/>
    <col min="10258" max="10258" width="21.5703125" style="3" customWidth="1"/>
    <col min="10259" max="10259" width="14.28515625" style="3" bestFit="1" customWidth="1"/>
    <col min="10260" max="10496" width="9.140625" style="3"/>
    <col min="10497" max="10497" width="33" style="3" customWidth="1"/>
    <col min="10498" max="10498" width="12.140625" style="3" customWidth="1"/>
    <col min="10499" max="10499" width="11.28515625" style="3" customWidth="1"/>
    <col min="10500" max="10500" width="11.42578125" style="3" customWidth="1"/>
    <col min="10501" max="10502" width="11.28515625" style="3" customWidth="1"/>
    <col min="10503" max="10503" width="14.28515625" style="3" customWidth="1"/>
    <col min="10504" max="10504" width="11.28515625" style="3" customWidth="1"/>
    <col min="10505" max="10505" width="20" style="3" bestFit="1" customWidth="1"/>
    <col min="10506" max="10506" width="11" style="3" customWidth="1"/>
    <col min="10507" max="10507" width="11.28515625" style="3" customWidth="1"/>
    <col min="10508" max="10508" width="14.28515625" style="3" customWidth="1"/>
    <col min="10509" max="10509" width="9.140625" style="3" customWidth="1"/>
    <col min="10510" max="10510" width="14.7109375" style="3" customWidth="1"/>
    <col min="10511" max="10511" width="28" style="3" customWidth="1"/>
    <col min="10512" max="10512" width="9.140625" style="3"/>
    <col min="10513" max="10513" width="14" style="3" customWidth="1"/>
    <col min="10514" max="10514" width="21.5703125" style="3" customWidth="1"/>
    <col min="10515" max="10515" width="14.28515625" style="3" bestFit="1" customWidth="1"/>
    <col min="10516" max="10752" width="9.140625" style="3"/>
    <col min="10753" max="10753" width="33" style="3" customWidth="1"/>
    <col min="10754" max="10754" width="12.140625" style="3" customWidth="1"/>
    <col min="10755" max="10755" width="11.28515625" style="3" customWidth="1"/>
    <col min="10756" max="10756" width="11.42578125" style="3" customWidth="1"/>
    <col min="10757" max="10758" width="11.28515625" style="3" customWidth="1"/>
    <col min="10759" max="10759" width="14.28515625" style="3" customWidth="1"/>
    <col min="10760" max="10760" width="11.28515625" style="3" customWidth="1"/>
    <col min="10761" max="10761" width="20" style="3" bestFit="1" customWidth="1"/>
    <col min="10762" max="10762" width="11" style="3" customWidth="1"/>
    <col min="10763" max="10763" width="11.28515625" style="3" customWidth="1"/>
    <col min="10764" max="10764" width="14.28515625" style="3" customWidth="1"/>
    <col min="10765" max="10765" width="9.140625" style="3" customWidth="1"/>
    <col min="10766" max="10766" width="14.7109375" style="3" customWidth="1"/>
    <col min="10767" max="10767" width="28" style="3" customWidth="1"/>
    <col min="10768" max="10768" width="9.140625" style="3"/>
    <col min="10769" max="10769" width="14" style="3" customWidth="1"/>
    <col min="10770" max="10770" width="21.5703125" style="3" customWidth="1"/>
    <col min="10771" max="10771" width="14.28515625" style="3" bestFit="1" customWidth="1"/>
    <col min="10772" max="11008" width="9.140625" style="3"/>
    <col min="11009" max="11009" width="33" style="3" customWidth="1"/>
    <col min="11010" max="11010" width="12.140625" style="3" customWidth="1"/>
    <col min="11011" max="11011" width="11.28515625" style="3" customWidth="1"/>
    <col min="11012" max="11012" width="11.42578125" style="3" customWidth="1"/>
    <col min="11013" max="11014" width="11.28515625" style="3" customWidth="1"/>
    <col min="11015" max="11015" width="14.28515625" style="3" customWidth="1"/>
    <col min="11016" max="11016" width="11.28515625" style="3" customWidth="1"/>
    <col min="11017" max="11017" width="20" style="3" bestFit="1" customWidth="1"/>
    <col min="11018" max="11018" width="11" style="3" customWidth="1"/>
    <col min="11019" max="11019" width="11.28515625" style="3" customWidth="1"/>
    <col min="11020" max="11020" width="14.28515625" style="3" customWidth="1"/>
    <col min="11021" max="11021" width="9.140625" style="3" customWidth="1"/>
    <col min="11022" max="11022" width="14.7109375" style="3" customWidth="1"/>
    <col min="11023" max="11023" width="28" style="3" customWidth="1"/>
    <col min="11024" max="11024" width="9.140625" style="3"/>
    <col min="11025" max="11025" width="14" style="3" customWidth="1"/>
    <col min="11026" max="11026" width="21.5703125" style="3" customWidth="1"/>
    <col min="11027" max="11027" width="14.28515625" style="3" bestFit="1" customWidth="1"/>
    <col min="11028" max="11264" width="9.140625" style="3"/>
    <col min="11265" max="11265" width="33" style="3" customWidth="1"/>
    <col min="11266" max="11266" width="12.140625" style="3" customWidth="1"/>
    <col min="11267" max="11267" width="11.28515625" style="3" customWidth="1"/>
    <col min="11268" max="11268" width="11.42578125" style="3" customWidth="1"/>
    <col min="11269" max="11270" width="11.28515625" style="3" customWidth="1"/>
    <col min="11271" max="11271" width="14.28515625" style="3" customWidth="1"/>
    <col min="11272" max="11272" width="11.28515625" style="3" customWidth="1"/>
    <col min="11273" max="11273" width="20" style="3" bestFit="1" customWidth="1"/>
    <col min="11274" max="11274" width="11" style="3" customWidth="1"/>
    <col min="11275" max="11275" width="11.28515625" style="3" customWidth="1"/>
    <col min="11276" max="11276" width="14.28515625" style="3" customWidth="1"/>
    <col min="11277" max="11277" width="9.140625" style="3" customWidth="1"/>
    <col min="11278" max="11278" width="14.7109375" style="3" customWidth="1"/>
    <col min="11279" max="11279" width="28" style="3" customWidth="1"/>
    <col min="11280" max="11280" width="9.140625" style="3"/>
    <col min="11281" max="11281" width="14" style="3" customWidth="1"/>
    <col min="11282" max="11282" width="21.5703125" style="3" customWidth="1"/>
    <col min="11283" max="11283" width="14.28515625" style="3" bestFit="1" customWidth="1"/>
    <col min="11284" max="11520" width="9.140625" style="3"/>
    <col min="11521" max="11521" width="33" style="3" customWidth="1"/>
    <col min="11522" max="11522" width="12.140625" style="3" customWidth="1"/>
    <col min="11523" max="11523" width="11.28515625" style="3" customWidth="1"/>
    <col min="11524" max="11524" width="11.42578125" style="3" customWidth="1"/>
    <col min="11525" max="11526" width="11.28515625" style="3" customWidth="1"/>
    <col min="11527" max="11527" width="14.28515625" style="3" customWidth="1"/>
    <col min="11528" max="11528" width="11.28515625" style="3" customWidth="1"/>
    <col min="11529" max="11529" width="20" style="3" bestFit="1" customWidth="1"/>
    <col min="11530" max="11530" width="11" style="3" customWidth="1"/>
    <col min="11531" max="11531" width="11.28515625" style="3" customWidth="1"/>
    <col min="11532" max="11532" width="14.28515625" style="3" customWidth="1"/>
    <col min="11533" max="11533" width="9.140625" style="3" customWidth="1"/>
    <col min="11534" max="11534" width="14.7109375" style="3" customWidth="1"/>
    <col min="11535" max="11535" width="28" style="3" customWidth="1"/>
    <col min="11536" max="11536" width="9.140625" style="3"/>
    <col min="11537" max="11537" width="14" style="3" customWidth="1"/>
    <col min="11538" max="11538" width="21.5703125" style="3" customWidth="1"/>
    <col min="11539" max="11539" width="14.28515625" style="3" bestFit="1" customWidth="1"/>
    <col min="11540" max="11776" width="9.140625" style="3"/>
    <col min="11777" max="11777" width="33" style="3" customWidth="1"/>
    <col min="11778" max="11778" width="12.140625" style="3" customWidth="1"/>
    <col min="11779" max="11779" width="11.28515625" style="3" customWidth="1"/>
    <col min="11780" max="11780" width="11.42578125" style="3" customWidth="1"/>
    <col min="11781" max="11782" width="11.28515625" style="3" customWidth="1"/>
    <col min="11783" max="11783" width="14.28515625" style="3" customWidth="1"/>
    <col min="11784" max="11784" width="11.28515625" style="3" customWidth="1"/>
    <col min="11785" max="11785" width="20" style="3" bestFit="1" customWidth="1"/>
    <col min="11786" max="11786" width="11" style="3" customWidth="1"/>
    <col min="11787" max="11787" width="11.28515625" style="3" customWidth="1"/>
    <col min="11788" max="11788" width="14.28515625" style="3" customWidth="1"/>
    <col min="11789" max="11789" width="9.140625" style="3" customWidth="1"/>
    <col min="11790" max="11790" width="14.7109375" style="3" customWidth="1"/>
    <col min="11791" max="11791" width="28" style="3" customWidth="1"/>
    <col min="11792" max="11792" width="9.140625" style="3"/>
    <col min="11793" max="11793" width="14" style="3" customWidth="1"/>
    <col min="11794" max="11794" width="21.5703125" style="3" customWidth="1"/>
    <col min="11795" max="11795" width="14.28515625" style="3" bestFit="1" customWidth="1"/>
    <col min="11796" max="12032" width="9.140625" style="3"/>
    <col min="12033" max="12033" width="33" style="3" customWidth="1"/>
    <col min="12034" max="12034" width="12.140625" style="3" customWidth="1"/>
    <col min="12035" max="12035" width="11.28515625" style="3" customWidth="1"/>
    <col min="12036" max="12036" width="11.42578125" style="3" customWidth="1"/>
    <col min="12037" max="12038" width="11.28515625" style="3" customWidth="1"/>
    <col min="12039" max="12039" width="14.28515625" style="3" customWidth="1"/>
    <col min="12040" max="12040" width="11.28515625" style="3" customWidth="1"/>
    <col min="12041" max="12041" width="20" style="3" bestFit="1" customWidth="1"/>
    <col min="12042" max="12042" width="11" style="3" customWidth="1"/>
    <col min="12043" max="12043" width="11.28515625" style="3" customWidth="1"/>
    <col min="12044" max="12044" width="14.28515625" style="3" customWidth="1"/>
    <col min="12045" max="12045" width="9.140625" style="3" customWidth="1"/>
    <col min="12046" max="12046" width="14.7109375" style="3" customWidth="1"/>
    <col min="12047" max="12047" width="28" style="3" customWidth="1"/>
    <col min="12048" max="12048" width="9.140625" style="3"/>
    <col min="12049" max="12049" width="14" style="3" customWidth="1"/>
    <col min="12050" max="12050" width="21.5703125" style="3" customWidth="1"/>
    <col min="12051" max="12051" width="14.28515625" style="3" bestFit="1" customWidth="1"/>
    <col min="12052" max="12288" width="9.140625" style="3"/>
    <col min="12289" max="12289" width="33" style="3" customWidth="1"/>
    <col min="12290" max="12290" width="12.140625" style="3" customWidth="1"/>
    <col min="12291" max="12291" width="11.28515625" style="3" customWidth="1"/>
    <col min="12292" max="12292" width="11.42578125" style="3" customWidth="1"/>
    <col min="12293" max="12294" width="11.28515625" style="3" customWidth="1"/>
    <col min="12295" max="12295" width="14.28515625" style="3" customWidth="1"/>
    <col min="12296" max="12296" width="11.28515625" style="3" customWidth="1"/>
    <col min="12297" max="12297" width="20" style="3" bestFit="1" customWidth="1"/>
    <col min="12298" max="12298" width="11" style="3" customWidth="1"/>
    <col min="12299" max="12299" width="11.28515625" style="3" customWidth="1"/>
    <col min="12300" max="12300" width="14.28515625" style="3" customWidth="1"/>
    <col min="12301" max="12301" width="9.140625" style="3" customWidth="1"/>
    <col min="12302" max="12302" width="14.7109375" style="3" customWidth="1"/>
    <col min="12303" max="12303" width="28" style="3" customWidth="1"/>
    <col min="12304" max="12304" width="9.140625" style="3"/>
    <col min="12305" max="12305" width="14" style="3" customWidth="1"/>
    <col min="12306" max="12306" width="21.5703125" style="3" customWidth="1"/>
    <col min="12307" max="12307" width="14.28515625" style="3" bestFit="1" customWidth="1"/>
    <col min="12308" max="12544" width="9.140625" style="3"/>
    <col min="12545" max="12545" width="33" style="3" customWidth="1"/>
    <col min="12546" max="12546" width="12.140625" style="3" customWidth="1"/>
    <col min="12547" max="12547" width="11.28515625" style="3" customWidth="1"/>
    <col min="12548" max="12548" width="11.42578125" style="3" customWidth="1"/>
    <col min="12549" max="12550" width="11.28515625" style="3" customWidth="1"/>
    <col min="12551" max="12551" width="14.28515625" style="3" customWidth="1"/>
    <col min="12552" max="12552" width="11.28515625" style="3" customWidth="1"/>
    <col min="12553" max="12553" width="20" style="3" bestFit="1" customWidth="1"/>
    <col min="12554" max="12554" width="11" style="3" customWidth="1"/>
    <col min="12555" max="12555" width="11.28515625" style="3" customWidth="1"/>
    <col min="12556" max="12556" width="14.28515625" style="3" customWidth="1"/>
    <col min="12557" max="12557" width="9.140625" style="3" customWidth="1"/>
    <col min="12558" max="12558" width="14.7109375" style="3" customWidth="1"/>
    <col min="12559" max="12559" width="28" style="3" customWidth="1"/>
    <col min="12560" max="12560" width="9.140625" style="3"/>
    <col min="12561" max="12561" width="14" style="3" customWidth="1"/>
    <col min="12562" max="12562" width="21.5703125" style="3" customWidth="1"/>
    <col min="12563" max="12563" width="14.28515625" style="3" bestFit="1" customWidth="1"/>
    <col min="12564" max="12800" width="9.140625" style="3"/>
    <col min="12801" max="12801" width="33" style="3" customWidth="1"/>
    <col min="12802" max="12802" width="12.140625" style="3" customWidth="1"/>
    <col min="12803" max="12803" width="11.28515625" style="3" customWidth="1"/>
    <col min="12804" max="12804" width="11.42578125" style="3" customWidth="1"/>
    <col min="12805" max="12806" width="11.28515625" style="3" customWidth="1"/>
    <col min="12807" max="12807" width="14.28515625" style="3" customWidth="1"/>
    <col min="12808" max="12808" width="11.28515625" style="3" customWidth="1"/>
    <col min="12809" max="12809" width="20" style="3" bestFit="1" customWidth="1"/>
    <col min="12810" max="12810" width="11" style="3" customWidth="1"/>
    <col min="12811" max="12811" width="11.28515625" style="3" customWidth="1"/>
    <col min="12812" max="12812" width="14.28515625" style="3" customWidth="1"/>
    <col min="12813" max="12813" width="9.140625" style="3" customWidth="1"/>
    <col min="12814" max="12814" width="14.7109375" style="3" customWidth="1"/>
    <col min="12815" max="12815" width="28" style="3" customWidth="1"/>
    <col min="12816" max="12816" width="9.140625" style="3"/>
    <col min="12817" max="12817" width="14" style="3" customWidth="1"/>
    <col min="12818" max="12818" width="21.5703125" style="3" customWidth="1"/>
    <col min="12819" max="12819" width="14.28515625" style="3" bestFit="1" customWidth="1"/>
    <col min="12820" max="13056" width="9.140625" style="3"/>
    <col min="13057" max="13057" width="33" style="3" customWidth="1"/>
    <col min="13058" max="13058" width="12.140625" style="3" customWidth="1"/>
    <col min="13059" max="13059" width="11.28515625" style="3" customWidth="1"/>
    <col min="13060" max="13060" width="11.42578125" style="3" customWidth="1"/>
    <col min="13061" max="13062" width="11.28515625" style="3" customWidth="1"/>
    <col min="13063" max="13063" width="14.28515625" style="3" customWidth="1"/>
    <col min="13064" max="13064" width="11.28515625" style="3" customWidth="1"/>
    <col min="13065" max="13065" width="20" style="3" bestFit="1" customWidth="1"/>
    <col min="13066" max="13066" width="11" style="3" customWidth="1"/>
    <col min="13067" max="13067" width="11.28515625" style="3" customWidth="1"/>
    <col min="13068" max="13068" width="14.28515625" style="3" customWidth="1"/>
    <col min="13069" max="13069" width="9.140625" style="3" customWidth="1"/>
    <col min="13070" max="13070" width="14.7109375" style="3" customWidth="1"/>
    <col min="13071" max="13071" width="28" style="3" customWidth="1"/>
    <col min="13072" max="13072" width="9.140625" style="3"/>
    <col min="13073" max="13073" width="14" style="3" customWidth="1"/>
    <col min="13074" max="13074" width="21.5703125" style="3" customWidth="1"/>
    <col min="13075" max="13075" width="14.28515625" style="3" bestFit="1" customWidth="1"/>
    <col min="13076" max="13312" width="9.140625" style="3"/>
    <col min="13313" max="13313" width="33" style="3" customWidth="1"/>
    <col min="13314" max="13314" width="12.140625" style="3" customWidth="1"/>
    <col min="13315" max="13315" width="11.28515625" style="3" customWidth="1"/>
    <col min="13316" max="13316" width="11.42578125" style="3" customWidth="1"/>
    <col min="13317" max="13318" width="11.28515625" style="3" customWidth="1"/>
    <col min="13319" max="13319" width="14.28515625" style="3" customWidth="1"/>
    <col min="13320" max="13320" width="11.28515625" style="3" customWidth="1"/>
    <col min="13321" max="13321" width="20" style="3" bestFit="1" customWidth="1"/>
    <col min="13322" max="13322" width="11" style="3" customWidth="1"/>
    <col min="13323" max="13323" width="11.28515625" style="3" customWidth="1"/>
    <col min="13324" max="13324" width="14.28515625" style="3" customWidth="1"/>
    <col min="13325" max="13325" width="9.140625" style="3" customWidth="1"/>
    <col min="13326" max="13326" width="14.7109375" style="3" customWidth="1"/>
    <col min="13327" max="13327" width="28" style="3" customWidth="1"/>
    <col min="13328" max="13328" width="9.140625" style="3"/>
    <col min="13329" max="13329" width="14" style="3" customWidth="1"/>
    <col min="13330" max="13330" width="21.5703125" style="3" customWidth="1"/>
    <col min="13331" max="13331" width="14.28515625" style="3" bestFit="1" customWidth="1"/>
    <col min="13332" max="13568" width="9.140625" style="3"/>
    <col min="13569" max="13569" width="33" style="3" customWidth="1"/>
    <col min="13570" max="13570" width="12.140625" style="3" customWidth="1"/>
    <col min="13571" max="13571" width="11.28515625" style="3" customWidth="1"/>
    <col min="13572" max="13572" width="11.42578125" style="3" customWidth="1"/>
    <col min="13573" max="13574" width="11.28515625" style="3" customWidth="1"/>
    <col min="13575" max="13575" width="14.28515625" style="3" customWidth="1"/>
    <col min="13576" max="13576" width="11.28515625" style="3" customWidth="1"/>
    <col min="13577" max="13577" width="20" style="3" bestFit="1" customWidth="1"/>
    <col min="13578" max="13578" width="11" style="3" customWidth="1"/>
    <col min="13579" max="13579" width="11.28515625" style="3" customWidth="1"/>
    <col min="13580" max="13580" width="14.28515625" style="3" customWidth="1"/>
    <col min="13581" max="13581" width="9.140625" style="3" customWidth="1"/>
    <col min="13582" max="13582" width="14.7109375" style="3" customWidth="1"/>
    <col min="13583" max="13583" width="28" style="3" customWidth="1"/>
    <col min="13584" max="13584" width="9.140625" style="3"/>
    <col min="13585" max="13585" width="14" style="3" customWidth="1"/>
    <col min="13586" max="13586" width="21.5703125" style="3" customWidth="1"/>
    <col min="13587" max="13587" width="14.28515625" style="3" bestFit="1" customWidth="1"/>
    <col min="13588" max="13824" width="9.140625" style="3"/>
    <col min="13825" max="13825" width="33" style="3" customWidth="1"/>
    <col min="13826" max="13826" width="12.140625" style="3" customWidth="1"/>
    <col min="13827" max="13827" width="11.28515625" style="3" customWidth="1"/>
    <col min="13828" max="13828" width="11.42578125" style="3" customWidth="1"/>
    <col min="13829" max="13830" width="11.28515625" style="3" customWidth="1"/>
    <col min="13831" max="13831" width="14.28515625" style="3" customWidth="1"/>
    <col min="13832" max="13832" width="11.28515625" style="3" customWidth="1"/>
    <col min="13833" max="13833" width="20" style="3" bestFit="1" customWidth="1"/>
    <col min="13834" max="13834" width="11" style="3" customWidth="1"/>
    <col min="13835" max="13835" width="11.28515625" style="3" customWidth="1"/>
    <col min="13836" max="13836" width="14.28515625" style="3" customWidth="1"/>
    <col min="13837" max="13837" width="9.140625" style="3" customWidth="1"/>
    <col min="13838" max="13838" width="14.7109375" style="3" customWidth="1"/>
    <col min="13839" max="13839" width="28" style="3" customWidth="1"/>
    <col min="13840" max="13840" width="9.140625" style="3"/>
    <col min="13841" max="13841" width="14" style="3" customWidth="1"/>
    <col min="13842" max="13842" width="21.5703125" style="3" customWidth="1"/>
    <col min="13843" max="13843" width="14.28515625" style="3" bestFit="1" customWidth="1"/>
    <col min="13844" max="14080" width="9.140625" style="3"/>
    <col min="14081" max="14081" width="33" style="3" customWidth="1"/>
    <col min="14082" max="14082" width="12.140625" style="3" customWidth="1"/>
    <col min="14083" max="14083" width="11.28515625" style="3" customWidth="1"/>
    <col min="14084" max="14084" width="11.42578125" style="3" customWidth="1"/>
    <col min="14085" max="14086" width="11.28515625" style="3" customWidth="1"/>
    <col min="14087" max="14087" width="14.28515625" style="3" customWidth="1"/>
    <col min="14088" max="14088" width="11.28515625" style="3" customWidth="1"/>
    <col min="14089" max="14089" width="20" style="3" bestFit="1" customWidth="1"/>
    <col min="14090" max="14090" width="11" style="3" customWidth="1"/>
    <col min="14091" max="14091" width="11.28515625" style="3" customWidth="1"/>
    <col min="14092" max="14092" width="14.28515625" style="3" customWidth="1"/>
    <col min="14093" max="14093" width="9.140625" style="3" customWidth="1"/>
    <col min="14094" max="14094" width="14.7109375" style="3" customWidth="1"/>
    <col min="14095" max="14095" width="28" style="3" customWidth="1"/>
    <col min="14096" max="14096" width="9.140625" style="3"/>
    <col min="14097" max="14097" width="14" style="3" customWidth="1"/>
    <col min="14098" max="14098" width="21.5703125" style="3" customWidth="1"/>
    <col min="14099" max="14099" width="14.28515625" style="3" bestFit="1" customWidth="1"/>
    <col min="14100" max="14336" width="9.140625" style="3"/>
    <col min="14337" max="14337" width="33" style="3" customWidth="1"/>
    <col min="14338" max="14338" width="12.140625" style="3" customWidth="1"/>
    <col min="14339" max="14339" width="11.28515625" style="3" customWidth="1"/>
    <col min="14340" max="14340" width="11.42578125" style="3" customWidth="1"/>
    <col min="14341" max="14342" width="11.28515625" style="3" customWidth="1"/>
    <col min="14343" max="14343" width="14.28515625" style="3" customWidth="1"/>
    <col min="14344" max="14344" width="11.28515625" style="3" customWidth="1"/>
    <col min="14345" max="14345" width="20" style="3" bestFit="1" customWidth="1"/>
    <col min="14346" max="14346" width="11" style="3" customWidth="1"/>
    <col min="14347" max="14347" width="11.28515625" style="3" customWidth="1"/>
    <col min="14348" max="14348" width="14.28515625" style="3" customWidth="1"/>
    <col min="14349" max="14349" width="9.140625" style="3" customWidth="1"/>
    <col min="14350" max="14350" width="14.7109375" style="3" customWidth="1"/>
    <col min="14351" max="14351" width="28" style="3" customWidth="1"/>
    <col min="14352" max="14352" width="9.140625" style="3"/>
    <col min="14353" max="14353" width="14" style="3" customWidth="1"/>
    <col min="14354" max="14354" width="21.5703125" style="3" customWidth="1"/>
    <col min="14355" max="14355" width="14.28515625" style="3" bestFit="1" customWidth="1"/>
    <col min="14356" max="14592" width="9.140625" style="3"/>
    <col min="14593" max="14593" width="33" style="3" customWidth="1"/>
    <col min="14594" max="14594" width="12.140625" style="3" customWidth="1"/>
    <col min="14595" max="14595" width="11.28515625" style="3" customWidth="1"/>
    <col min="14596" max="14596" width="11.42578125" style="3" customWidth="1"/>
    <col min="14597" max="14598" width="11.28515625" style="3" customWidth="1"/>
    <col min="14599" max="14599" width="14.28515625" style="3" customWidth="1"/>
    <col min="14600" max="14600" width="11.28515625" style="3" customWidth="1"/>
    <col min="14601" max="14601" width="20" style="3" bestFit="1" customWidth="1"/>
    <col min="14602" max="14602" width="11" style="3" customWidth="1"/>
    <col min="14603" max="14603" width="11.28515625" style="3" customWidth="1"/>
    <col min="14604" max="14604" width="14.28515625" style="3" customWidth="1"/>
    <col min="14605" max="14605" width="9.140625" style="3" customWidth="1"/>
    <col min="14606" max="14606" width="14.7109375" style="3" customWidth="1"/>
    <col min="14607" max="14607" width="28" style="3" customWidth="1"/>
    <col min="14608" max="14608" width="9.140625" style="3"/>
    <col min="14609" max="14609" width="14" style="3" customWidth="1"/>
    <col min="14610" max="14610" width="21.5703125" style="3" customWidth="1"/>
    <col min="14611" max="14611" width="14.28515625" style="3" bestFit="1" customWidth="1"/>
    <col min="14612" max="14848" width="9.140625" style="3"/>
    <col min="14849" max="14849" width="33" style="3" customWidth="1"/>
    <col min="14850" max="14850" width="12.140625" style="3" customWidth="1"/>
    <col min="14851" max="14851" width="11.28515625" style="3" customWidth="1"/>
    <col min="14852" max="14852" width="11.42578125" style="3" customWidth="1"/>
    <col min="14853" max="14854" width="11.28515625" style="3" customWidth="1"/>
    <col min="14855" max="14855" width="14.28515625" style="3" customWidth="1"/>
    <col min="14856" max="14856" width="11.28515625" style="3" customWidth="1"/>
    <col min="14857" max="14857" width="20" style="3" bestFit="1" customWidth="1"/>
    <col min="14858" max="14858" width="11" style="3" customWidth="1"/>
    <col min="14859" max="14859" width="11.28515625" style="3" customWidth="1"/>
    <col min="14860" max="14860" width="14.28515625" style="3" customWidth="1"/>
    <col min="14861" max="14861" width="9.140625" style="3" customWidth="1"/>
    <col min="14862" max="14862" width="14.7109375" style="3" customWidth="1"/>
    <col min="14863" max="14863" width="28" style="3" customWidth="1"/>
    <col min="14864" max="14864" width="9.140625" style="3"/>
    <col min="14865" max="14865" width="14" style="3" customWidth="1"/>
    <col min="14866" max="14866" width="21.5703125" style="3" customWidth="1"/>
    <col min="14867" max="14867" width="14.28515625" style="3" bestFit="1" customWidth="1"/>
    <col min="14868" max="15104" width="9.140625" style="3"/>
    <col min="15105" max="15105" width="33" style="3" customWidth="1"/>
    <col min="15106" max="15106" width="12.140625" style="3" customWidth="1"/>
    <col min="15107" max="15107" width="11.28515625" style="3" customWidth="1"/>
    <col min="15108" max="15108" width="11.42578125" style="3" customWidth="1"/>
    <col min="15109" max="15110" width="11.28515625" style="3" customWidth="1"/>
    <col min="15111" max="15111" width="14.28515625" style="3" customWidth="1"/>
    <col min="15112" max="15112" width="11.28515625" style="3" customWidth="1"/>
    <col min="15113" max="15113" width="20" style="3" bestFit="1" customWidth="1"/>
    <col min="15114" max="15114" width="11" style="3" customWidth="1"/>
    <col min="15115" max="15115" width="11.28515625" style="3" customWidth="1"/>
    <col min="15116" max="15116" width="14.28515625" style="3" customWidth="1"/>
    <col min="15117" max="15117" width="9.140625" style="3" customWidth="1"/>
    <col min="15118" max="15118" width="14.7109375" style="3" customWidth="1"/>
    <col min="15119" max="15119" width="28" style="3" customWidth="1"/>
    <col min="15120" max="15120" width="9.140625" style="3"/>
    <col min="15121" max="15121" width="14" style="3" customWidth="1"/>
    <col min="15122" max="15122" width="21.5703125" style="3" customWidth="1"/>
    <col min="15123" max="15123" width="14.28515625" style="3" bestFit="1" customWidth="1"/>
    <col min="15124" max="15360" width="9.140625" style="3"/>
    <col min="15361" max="15361" width="33" style="3" customWidth="1"/>
    <col min="15362" max="15362" width="12.140625" style="3" customWidth="1"/>
    <col min="15363" max="15363" width="11.28515625" style="3" customWidth="1"/>
    <col min="15364" max="15364" width="11.42578125" style="3" customWidth="1"/>
    <col min="15365" max="15366" width="11.28515625" style="3" customWidth="1"/>
    <col min="15367" max="15367" width="14.28515625" style="3" customWidth="1"/>
    <col min="15368" max="15368" width="11.28515625" style="3" customWidth="1"/>
    <col min="15369" max="15369" width="20" style="3" bestFit="1" customWidth="1"/>
    <col min="15370" max="15370" width="11" style="3" customWidth="1"/>
    <col min="15371" max="15371" width="11.28515625" style="3" customWidth="1"/>
    <col min="15372" max="15372" width="14.28515625" style="3" customWidth="1"/>
    <col min="15373" max="15373" width="9.140625" style="3" customWidth="1"/>
    <col min="15374" max="15374" width="14.7109375" style="3" customWidth="1"/>
    <col min="15375" max="15375" width="28" style="3" customWidth="1"/>
    <col min="15376" max="15376" width="9.140625" style="3"/>
    <col min="15377" max="15377" width="14" style="3" customWidth="1"/>
    <col min="15378" max="15378" width="21.5703125" style="3" customWidth="1"/>
    <col min="15379" max="15379" width="14.28515625" style="3" bestFit="1" customWidth="1"/>
    <col min="15380" max="15616" width="9.140625" style="3"/>
    <col min="15617" max="15617" width="33" style="3" customWidth="1"/>
    <col min="15618" max="15618" width="12.140625" style="3" customWidth="1"/>
    <col min="15619" max="15619" width="11.28515625" style="3" customWidth="1"/>
    <col min="15620" max="15620" width="11.42578125" style="3" customWidth="1"/>
    <col min="15621" max="15622" width="11.28515625" style="3" customWidth="1"/>
    <col min="15623" max="15623" width="14.28515625" style="3" customWidth="1"/>
    <col min="15624" max="15624" width="11.28515625" style="3" customWidth="1"/>
    <col min="15625" max="15625" width="20" style="3" bestFit="1" customWidth="1"/>
    <col min="15626" max="15626" width="11" style="3" customWidth="1"/>
    <col min="15627" max="15627" width="11.28515625" style="3" customWidth="1"/>
    <col min="15628" max="15628" width="14.28515625" style="3" customWidth="1"/>
    <col min="15629" max="15629" width="9.140625" style="3" customWidth="1"/>
    <col min="15630" max="15630" width="14.7109375" style="3" customWidth="1"/>
    <col min="15631" max="15631" width="28" style="3" customWidth="1"/>
    <col min="15632" max="15632" width="9.140625" style="3"/>
    <col min="15633" max="15633" width="14" style="3" customWidth="1"/>
    <col min="15634" max="15634" width="21.5703125" style="3" customWidth="1"/>
    <col min="15635" max="15635" width="14.28515625" style="3" bestFit="1" customWidth="1"/>
    <col min="15636" max="15872" width="9.140625" style="3"/>
    <col min="15873" max="15873" width="33" style="3" customWidth="1"/>
    <col min="15874" max="15874" width="12.140625" style="3" customWidth="1"/>
    <col min="15875" max="15875" width="11.28515625" style="3" customWidth="1"/>
    <col min="15876" max="15876" width="11.42578125" style="3" customWidth="1"/>
    <col min="15877" max="15878" width="11.28515625" style="3" customWidth="1"/>
    <col min="15879" max="15879" width="14.28515625" style="3" customWidth="1"/>
    <col min="15880" max="15880" width="11.28515625" style="3" customWidth="1"/>
    <col min="15881" max="15881" width="20" style="3" bestFit="1" customWidth="1"/>
    <col min="15882" max="15882" width="11" style="3" customWidth="1"/>
    <col min="15883" max="15883" width="11.28515625" style="3" customWidth="1"/>
    <col min="15884" max="15884" width="14.28515625" style="3" customWidth="1"/>
    <col min="15885" max="15885" width="9.140625" style="3" customWidth="1"/>
    <col min="15886" max="15886" width="14.7109375" style="3" customWidth="1"/>
    <col min="15887" max="15887" width="28" style="3" customWidth="1"/>
    <col min="15888" max="15888" width="9.140625" style="3"/>
    <col min="15889" max="15889" width="14" style="3" customWidth="1"/>
    <col min="15890" max="15890" width="21.5703125" style="3" customWidth="1"/>
    <col min="15891" max="15891" width="14.28515625" style="3" bestFit="1" customWidth="1"/>
    <col min="15892" max="16128" width="9.140625" style="3"/>
    <col min="16129" max="16129" width="33" style="3" customWidth="1"/>
    <col min="16130" max="16130" width="12.140625" style="3" customWidth="1"/>
    <col min="16131" max="16131" width="11.28515625" style="3" customWidth="1"/>
    <col min="16132" max="16132" width="11.42578125" style="3" customWidth="1"/>
    <col min="16133" max="16134" width="11.28515625" style="3" customWidth="1"/>
    <col min="16135" max="16135" width="14.28515625" style="3" customWidth="1"/>
    <col min="16136" max="16136" width="11.28515625" style="3" customWidth="1"/>
    <col min="16137" max="16137" width="20" style="3" bestFit="1" customWidth="1"/>
    <col min="16138" max="16138" width="11" style="3" customWidth="1"/>
    <col min="16139" max="16139" width="11.28515625" style="3" customWidth="1"/>
    <col min="16140" max="16140" width="14.28515625" style="3" customWidth="1"/>
    <col min="16141" max="16141" width="9.140625" style="3" customWidth="1"/>
    <col min="16142" max="16142" width="14.7109375" style="3" customWidth="1"/>
    <col min="16143" max="16143" width="28" style="3" customWidth="1"/>
    <col min="16144" max="16144" width="9.140625" style="3"/>
    <col min="16145" max="16145" width="14" style="3" customWidth="1"/>
    <col min="16146" max="16146" width="21.5703125" style="3" customWidth="1"/>
    <col min="16147" max="16147" width="14.28515625" style="3" bestFit="1" customWidth="1"/>
    <col min="16148" max="16384" width="9.140625" style="3"/>
  </cols>
  <sheetData>
    <row r="1" spans="1:14" ht="30.75" thickBot="1" x14ac:dyDescent="0.45">
      <c r="A1" s="243" t="s">
        <v>628</v>
      </c>
      <c r="B1" s="244"/>
      <c r="C1" s="244"/>
      <c r="D1" s="244"/>
      <c r="E1" s="244"/>
      <c r="F1" s="244"/>
      <c r="G1" s="244"/>
      <c r="H1" s="244"/>
      <c r="I1" s="244"/>
      <c r="J1" s="244"/>
      <c r="K1" s="244">
        <v>1</v>
      </c>
      <c r="L1" s="244"/>
      <c r="M1" s="244"/>
      <c r="N1" s="245"/>
    </row>
    <row r="2" spans="1:14" s="4" customFormat="1" ht="25.5" x14ac:dyDescent="0.2">
      <c r="A2" s="246" t="s">
        <v>629</v>
      </c>
      <c r="B2" s="248" t="s">
        <v>630</v>
      </c>
      <c r="C2" s="246" t="s">
        <v>631</v>
      </c>
      <c r="D2" s="250" t="s">
        <v>632</v>
      </c>
      <c r="E2" s="251"/>
      <c r="F2" s="250" t="s">
        <v>633</v>
      </c>
      <c r="G2" s="251"/>
      <c r="H2" s="252" t="s">
        <v>634</v>
      </c>
      <c r="I2" s="253"/>
      <c r="J2" s="15" t="s">
        <v>635</v>
      </c>
      <c r="K2" s="254" t="s">
        <v>636</v>
      </c>
      <c r="L2" s="255"/>
      <c r="M2" s="246" t="s">
        <v>637</v>
      </c>
      <c r="N2" s="256" t="s">
        <v>638</v>
      </c>
    </row>
    <row r="3" spans="1:14" s="4" customFormat="1" ht="26.25" thickBot="1" x14ac:dyDescent="0.25">
      <c r="A3" s="247"/>
      <c r="B3" s="249"/>
      <c r="C3" s="247"/>
      <c r="D3" s="17" t="s">
        <v>639</v>
      </c>
      <c r="E3" s="18" t="s">
        <v>640</v>
      </c>
      <c r="F3" s="17" t="s">
        <v>641</v>
      </c>
      <c r="G3" s="18" t="s">
        <v>642</v>
      </c>
      <c r="H3" s="19" t="s">
        <v>643</v>
      </c>
      <c r="I3" s="20" t="s">
        <v>644</v>
      </c>
      <c r="J3" s="21"/>
      <c r="K3" s="19" t="s">
        <v>645</v>
      </c>
      <c r="L3" s="20" t="s">
        <v>646</v>
      </c>
      <c r="M3" s="247"/>
      <c r="N3" s="257"/>
    </row>
    <row r="4" spans="1:14" x14ac:dyDescent="0.2">
      <c r="A4" s="240" t="s">
        <v>647</v>
      </c>
      <c r="B4" s="241"/>
      <c r="C4" s="241"/>
      <c r="D4" s="241"/>
      <c r="E4" s="241"/>
      <c r="F4" s="241"/>
      <c r="G4" s="241"/>
      <c r="H4" s="241"/>
      <c r="I4" s="241"/>
      <c r="J4" s="241"/>
      <c r="K4" s="241"/>
      <c r="L4" s="241"/>
      <c r="M4" s="241"/>
      <c r="N4" s="242"/>
    </row>
    <row r="5" spans="1:14" x14ac:dyDescent="0.2">
      <c r="A5" s="22" t="s">
        <v>648</v>
      </c>
      <c r="B5" s="23"/>
      <c r="C5" s="24"/>
      <c r="D5" s="25"/>
      <c r="E5" s="25"/>
      <c r="F5" s="26"/>
      <c r="G5" s="25"/>
      <c r="H5" s="25"/>
      <c r="I5" s="25"/>
      <c r="J5" s="25"/>
      <c r="K5" s="27"/>
      <c r="L5" s="27">
        <f>(1/Fórmulas!E7)*Fórmulas!Q3*Fórmulas!K51</f>
        <v>583.33333333333337</v>
      </c>
      <c r="M5" s="28">
        <f>$S$62</f>
        <v>0</v>
      </c>
      <c r="N5" s="29">
        <f>(M5*K5)+(M5*L5)</f>
        <v>0</v>
      </c>
    </row>
    <row r="6" spans="1:14" x14ac:dyDescent="0.2">
      <c r="A6" s="22" t="s">
        <v>649</v>
      </c>
      <c r="B6" s="23"/>
      <c r="C6" s="24"/>
      <c r="D6" s="25"/>
      <c r="E6" s="25"/>
      <c r="F6" s="25"/>
      <c r="G6" s="25"/>
      <c r="H6" s="25"/>
      <c r="I6" s="25"/>
      <c r="J6" s="25"/>
      <c r="K6" s="27">
        <f>(1/Fórmulas!E10)*Fórmulas!K4*Fórmulas!K52</f>
        <v>96.551724137931046</v>
      </c>
      <c r="L6" s="27"/>
      <c r="M6" s="28">
        <f>$S$62</f>
        <v>0</v>
      </c>
      <c r="N6" s="29">
        <f>(M6*K6)+(M6*L6)</f>
        <v>0</v>
      </c>
    </row>
    <row r="7" spans="1:14" x14ac:dyDescent="0.2">
      <c r="A7" s="30" t="s">
        <v>650</v>
      </c>
      <c r="B7" s="26"/>
      <c r="C7" s="24"/>
      <c r="D7" s="26"/>
      <c r="E7" s="26"/>
      <c r="F7" s="26"/>
      <c r="G7" s="26"/>
      <c r="H7" s="31"/>
      <c r="I7" s="31"/>
      <c r="J7" s="31"/>
      <c r="K7" s="27"/>
      <c r="L7" s="27">
        <f>(1/Fórmulas!E13)*Fórmulas!Q5*Fórmulas!K53</f>
        <v>116.66666666666667</v>
      </c>
      <c r="M7" s="28">
        <f>$S$62</f>
        <v>0</v>
      </c>
      <c r="N7" s="29">
        <f>(M7*K7)+(M7*L7)</f>
        <v>0</v>
      </c>
    </row>
    <row r="8" spans="1:14" x14ac:dyDescent="0.2">
      <c r="A8" s="30" t="s">
        <v>651</v>
      </c>
      <c r="B8" s="26"/>
      <c r="C8" s="24"/>
      <c r="D8" s="26"/>
      <c r="E8" s="26"/>
      <c r="F8" s="26"/>
      <c r="G8" s="26"/>
      <c r="H8" s="31"/>
      <c r="I8" s="31"/>
      <c r="J8" s="31"/>
      <c r="K8" s="27">
        <f>(1/Fórmulas!E16)*Fórmulas!K6*Fórmulas!K54</f>
        <v>0</v>
      </c>
      <c r="L8" s="27"/>
      <c r="M8" s="28">
        <f>$S$62</f>
        <v>0</v>
      </c>
      <c r="N8" s="29">
        <f>(M8*K8)+(M8*L8)</f>
        <v>0</v>
      </c>
    </row>
    <row r="9" spans="1:14" x14ac:dyDescent="0.2">
      <c r="A9" s="30" t="s">
        <v>652</v>
      </c>
      <c r="B9" s="26"/>
      <c r="C9" s="24"/>
      <c r="D9" s="26"/>
      <c r="E9" s="26"/>
      <c r="F9" s="26"/>
      <c r="G9" s="26"/>
      <c r="H9" s="31"/>
      <c r="I9" s="31"/>
      <c r="J9" s="31"/>
      <c r="K9" s="27"/>
      <c r="L9" s="27">
        <f>(1/Fórmulas!E5)*Fórmulas!Q7*Fórmulas!K55</f>
        <v>17.5</v>
      </c>
      <c r="M9" s="28">
        <f>$S$62</f>
        <v>0</v>
      </c>
      <c r="N9" s="29">
        <f>(M9*K9)+(M9*L9)</f>
        <v>0</v>
      </c>
    </row>
    <row r="10" spans="1:14" s="4" customFormat="1" ht="13.5" thickBot="1" x14ac:dyDescent="0.25">
      <c r="A10" s="17" t="s">
        <v>653</v>
      </c>
      <c r="B10" s="32"/>
      <c r="C10" s="32"/>
      <c r="D10" s="32"/>
      <c r="E10" s="32"/>
      <c r="F10" s="32"/>
      <c r="G10" s="32"/>
      <c r="H10" s="33"/>
      <c r="I10" s="33"/>
      <c r="J10" s="33"/>
      <c r="K10" s="34">
        <f>SUM(K5:K9)</f>
        <v>96.551724137931046</v>
      </c>
      <c r="L10" s="33">
        <f>SUM(L5:L9)</f>
        <v>717.5</v>
      </c>
      <c r="M10" s="35"/>
      <c r="N10" s="20">
        <f>SUM(N5:N9)</f>
        <v>0</v>
      </c>
    </row>
    <row r="11" spans="1:14" x14ac:dyDescent="0.2">
      <c r="A11" s="240" t="s">
        <v>654</v>
      </c>
      <c r="B11" s="241"/>
      <c r="C11" s="241"/>
      <c r="D11" s="241"/>
      <c r="E11" s="241"/>
      <c r="F11" s="241"/>
      <c r="G11" s="241"/>
      <c r="H11" s="241"/>
      <c r="I11" s="241"/>
      <c r="J11" s="241"/>
      <c r="K11" s="241"/>
      <c r="L11" s="241"/>
      <c r="M11" s="241"/>
      <c r="N11" s="242"/>
    </row>
    <row r="12" spans="1:14" ht="25.5" x14ac:dyDescent="0.2">
      <c r="A12" s="30" t="s">
        <v>655</v>
      </c>
      <c r="B12" s="14"/>
      <c r="C12" s="36"/>
      <c r="D12" s="26"/>
      <c r="E12" s="26"/>
      <c r="F12" s="26"/>
      <c r="G12" s="26"/>
      <c r="H12" s="31"/>
      <c r="I12" s="31"/>
      <c r="J12" s="31"/>
      <c r="K12" s="31">
        <f>(1/Fórmulas!E19)*Fórmulas!K8*Fórmulas!K56</f>
        <v>84.848484848484844</v>
      </c>
      <c r="L12" s="31"/>
      <c r="M12" s="28">
        <f t="shared" ref="M12:M20" si="0">$S$62</f>
        <v>0</v>
      </c>
      <c r="N12" s="37">
        <f>(M12*K12)+(M12*L12)</f>
        <v>0</v>
      </c>
    </row>
    <row r="13" spans="1:14" x14ac:dyDescent="0.2">
      <c r="A13" s="30" t="s">
        <v>656</v>
      </c>
      <c r="B13" s="26"/>
      <c r="C13" s="36"/>
      <c r="D13" s="26"/>
      <c r="E13" s="26"/>
      <c r="F13" s="26"/>
      <c r="G13" s="26"/>
      <c r="H13" s="31"/>
      <c r="I13" s="31"/>
      <c r="J13" s="31"/>
      <c r="K13" s="31">
        <f>(1/Fórmulas!E22)*Fórmulas!K9*Fórmulas!K57</f>
        <v>112</v>
      </c>
      <c r="L13" s="31"/>
      <c r="M13" s="28">
        <f t="shared" si="0"/>
        <v>0</v>
      </c>
      <c r="N13" s="37">
        <f t="shared" ref="N13:N20" si="1">(M13*K13)+(M13*L13)</f>
        <v>0</v>
      </c>
    </row>
    <row r="14" spans="1:14" x14ac:dyDescent="0.2">
      <c r="A14" s="30" t="s">
        <v>657</v>
      </c>
      <c r="B14" s="26">
        <v>6</v>
      </c>
      <c r="C14" s="36">
        <f t="shared" ref="C14:C20" si="2">IF(B14&lt;&gt;0,10000/B14,0)</f>
        <v>1666.6666666666667</v>
      </c>
      <c r="D14" s="26"/>
      <c r="E14" s="26"/>
      <c r="F14" s="26"/>
      <c r="G14" s="38">
        <f>IF(C14&lt;&gt;0,(1/C14)*Fórmulas!E25,0)</f>
        <v>0.96</v>
      </c>
      <c r="H14" s="31"/>
      <c r="I14" s="31"/>
      <c r="J14" s="31"/>
      <c r="K14" s="31"/>
      <c r="L14" s="31">
        <f>IF(G14&lt;&gt;0,(1/G14)*Fórmulas!Q10*Fórmulas!K58,0)</f>
        <v>36.458333333333336</v>
      </c>
      <c r="M14" s="28">
        <f t="shared" si="0"/>
        <v>0</v>
      </c>
      <c r="N14" s="37">
        <f t="shared" si="1"/>
        <v>0</v>
      </c>
    </row>
    <row r="15" spans="1:14" x14ac:dyDescent="0.2">
      <c r="A15" s="30" t="s">
        <v>658</v>
      </c>
      <c r="B15" s="26">
        <v>6</v>
      </c>
      <c r="C15" s="36">
        <f t="shared" si="2"/>
        <v>1666.6666666666667</v>
      </c>
      <c r="D15" s="26"/>
      <c r="E15" s="26"/>
      <c r="F15" s="26"/>
      <c r="G15" s="38">
        <f>IF(C15&lt;&gt;0,(1/C15)*Fórmulas!E28,0)</f>
        <v>5.0999999999999997E-2</v>
      </c>
      <c r="H15" s="31"/>
      <c r="I15" s="31"/>
      <c r="J15" s="31"/>
      <c r="K15" s="31"/>
      <c r="L15" s="31">
        <f>IF(G15&lt;&gt;0,(1/G15)*Fórmulas!Q11*Fórmulas!K59,0)</f>
        <v>686.27450980392166</v>
      </c>
      <c r="M15" s="28">
        <f t="shared" si="0"/>
        <v>0</v>
      </c>
      <c r="N15" s="37">
        <f t="shared" si="1"/>
        <v>0</v>
      </c>
    </row>
    <row r="16" spans="1:14" x14ac:dyDescent="0.2">
      <c r="A16" s="30" t="s">
        <v>659</v>
      </c>
      <c r="B16" s="26">
        <v>6</v>
      </c>
      <c r="C16" s="36">
        <f t="shared" si="2"/>
        <v>1666.6666666666667</v>
      </c>
      <c r="D16" s="26"/>
      <c r="E16" s="26"/>
      <c r="F16" s="38">
        <f>IF(C16&lt;&gt;0,(1/C16)*Fórmulas!E31,0)</f>
        <v>4.7999999999999994E-2</v>
      </c>
      <c r="G16" s="26"/>
      <c r="H16" s="31"/>
      <c r="I16" s="31"/>
      <c r="J16" s="31"/>
      <c r="K16" s="31">
        <f>IF(F16&lt;&gt;0,(1/F16)*Fórmulas!K12*Fórmulas!K60,0)</f>
        <v>0</v>
      </c>
      <c r="L16" s="31"/>
      <c r="M16" s="28">
        <f t="shared" si="0"/>
        <v>0</v>
      </c>
      <c r="N16" s="37">
        <f t="shared" si="1"/>
        <v>0</v>
      </c>
    </row>
    <row r="17" spans="1:21" ht="17.25" customHeight="1" x14ac:dyDescent="0.2">
      <c r="A17" s="30" t="s">
        <v>660</v>
      </c>
      <c r="B17" s="26">
        <v>6</v>
      </c>
      <c r="C17" s="36">
        <f t="shared" si="2"/>
        <v>1666.6666666666667</v>
      </c>
      <c r="D17" s="26"/>
      <c r="E17" s="26"/>
      <c r="F17" s="26"/>
      <c r="G17" s="38">
        <f>IF(C17&lt;&gt;0,(1/C17)*Fórmulas!E34,0)</f>
        <v>0.72</v>
      </c>
      <c r="H17" s="31"/>
      <c r="I17" s="31"/>
      <c r="J17" s="31"/>
      <c r="K17" s="31"/>
      <c r="L17" s="31">
        <f>IF(G17&lt;&gt;0,(1/G17)*Fórmulas!Q13*Fórmulas!K61,0)</f>
        <v>48.611111111111107</v>
      </c>
      <c r="M17" s="28">
        <f t="shared" si="0"/>
        <v>0</v>
      </c>
      <c r="N17" s="37">
        <f t="shared" si="1"/>
        <v>0</v>
      </c>
      <c r="U17" s="5"/>
    </row>
    <row r="18" spans="1:21" ht="17.25" customHeight="1" x14ac:dyDescent="0.2">
      <c r="A18" s="30" t="s">
        <v>661</v>
      </c>
      <c r="B18" s="26">
        <v>6</v>
      </c>
      <c r="C18" s="36">
        <f t="shared" si="2"/>
        <v>1666.6666666666667</v>
      </c>
      <c r="D18" s="26"/>
      <c r="E18" s="26"/>
      <c r="F18" s="26"/>
      <c r="G18" s="38">
        <f>IF(C18&lt;&gt;0,(1/C18)*Fórmulas!E26,0)</f>
        <v>0.96</v>
      </c>
      <c r="H18" s="31"/>
      <c r="I18" s="31"/>
      <c r="J18" s="31"/>
      <c r="K18" s="31"/>
      <c r="L18" s="31">
        <f>IF(G18&lt;&gt;0,(1/G18)*Fórmulas!Q14*Fórmulas!K62,0)</f>
        <v>36.458333333333336</v>
      </c>
      <c r="M18" s="28">
        <f t="shared" si="0"/>
        <v>0</v>
      </c>
      <c r="N18" s="37">
        <f t="shared" si="1"/>
        <v>0</v>
      </c>
      <c r="Q18" s="14"/>
      <c r="U18" s="5"/>
    </row>
    <row r="19" spans="1:21" ht="17.25" customHeight="1" x14ac:dyDescent="0.2">
      <c r="A19" s="30" t="s">
        <v>662</v>
      </c>
      <c r="B19" s="26">
        <v>6</v>
      </c>
      <c r="C19" s="36">
        <f t="shared" si="2"/>
        <v>1666.6666666666667</v>
      </c>
      <c r="D19" s="26"/>
      <c r="E19" s="26"/>
      <c r="F19" s="26"/>
      <c r="G19" s="38">
        <f>IF(C19&lt;&gt;0,(1/C19)*Fórmulas!E37,0)</f>
        <v>0.15</v>
      </c>
      <c r="H19" s="31"/>
      <c r="I19" s="31"/>
      <c r="J19" s="31"/>
      <c r="K19" s="31"/>
      <c r="L19" s="31">
        <f>IF(G19&lt;&gt;0,(1/G19)*Fórmulas!Q15*Fórmulas!K63,0)</f>
        <v>233.33333333333334</v>
      </c>
      <c r="M19" s="28">
        <f t="shared" si="0"/>
        <v>0</v>
      </c>
      <c r="N19" s="37">
        <f t="shared" si="1"/>
        <v>0</v>
      </c>
      <c r="U19" s="5"/>
    </row>
    <row r="20" spans="1:21" ht="17.25" customHeight="1" x14ac:dyDescent="0.2">
      <c r="A20" s="39" t="s">
        <v>663</v>
      </c>
      <c r="B20" s="40">
        <v>6</v>
      </c>
      <c r="C20" s="36">
        <f t="shared" si="2"/>
        <v>1666.6666666666667</v>
      </c>
      <c r="D20" s="40"/>
      <c r="E20" s="40"/>
      <c r="F20" s="40"/>
      <c r="G20" s="38">
        <f>IF(C20&lt;&gt;0,(1/C20)*Fórmulas!E27,0)</f>
        <v>0.96</v>
      </c>
      <c r="H20" s="41"/>
      <c r="I20" s="41"/>
      <c r="J20" s="41"/>
      <c r="K20" s="31"/>
      <c r="L20" s="31">
        <f>IF(G20&lt;&gt;0,(1/G20)*Fórmulas!Q12*Fórmulas!K64,0)</f>
        <v>36.458333333333336</v>
      </c>
      <c r="M20" s="28">
        <f t="shared" si="0"/>
        <v>0</v>
      </c>
      <c r="N20" s="37">
        <f t="shared" si="1"/>
        <v>0</v>
      </c>
      <c r="U20" s="5"/>
    </row>
    <row r="21" spans="1:21" s="4" customFormat="1" ht="17.25" customHeight="1" thickBot="1" x14ac:dyDescent="0.25">
      <c r="A21" s="17" t="s">
        <v>653</v>
      </c>
      <c r="B21" s="42"/>
      <c r="C21" s="43"/>
      <c r="D21" s="32"/>
      <c r="E21" s="32"/>
      <c r="F21" s="32"/>
      <c r="G21" s="32"/>
      <c r="H21" s="33"/>
      <c r="I21" s="33"/>
      <c r="J21" s="33"/>
      <c r="K21" s="34">
        <f>SUM(K12:K20)</f>
        <v>196.84848484848484</v>
      </c>
      <c r="L21" s="33">
        <f>SUM(L12:L20)</f>
        <v>1077.5939542483661</v>
      </c>
      <c r="M21" s="35"/>
      <c r="N21" s="20">
        <f>SUM(N12:N20)</f>
        <v>0</v>
      </c>
      <c r="U21" s="6"/>
    </row>
    <row r="22" spans="1:21" ht="17.25" customHeight="1" x14ac:dyDescent="0.2">
      <c r="A22" s="240" t="s">
        <v>664</v>
      </c>
      <c r="B22" s="241"/>
      <c r="C22" s="241"/>
      <c r="D22" s="241">
        <v>1</v>
      </c>
      <c r="E22" s="241"/>
      <c r="F22" s="241"/>
      <c r="G22" s="241"/>
      <c r="H22" s="241"/>
      <c r="I22" s="241"/>
      <c r="J22" s="241"/>
      <c r="K22" s="241"/>
      <c r="L22" s="241"/>
      <c r="M22" s="241"/>
      <c r="N22" s="242"/>
      <c r="U22" s="5"/>
    </row>
    <row r="23" spans="1:21" ht="17.25" customHeight="1" x14ac:dyDescent="0.2">
      <c r="A23" s="30" t="s">
        <v>665</v>
      </c>
      <c r="B23" s="42">
        <v>6</v>
      </c>
      <c r="C23" s="36">
        <f>IF(B23&lt;&gt;0,10000/B23,0)</f>
        <v>1666.6666666666667</v>
      </c>
      <c r="D23" s="26"/>
      <c r="E23" s="26"/>
      <c r="F23" s="26"/>
      <c r="G23" s="38">
        <f>IF(C23&lt;&gt;0,(1/C23)*Fórmulas!E35,0)</f>
        <v>0.72</v>
      </c>
      <c r="H23" s="31"/>
      <c r="I23" s="31"/>
      <c r="J23" s="31"/>
      <c r="K23" s="31"/>
      <c r="L23" s="31">
        <f>IF(G23&lt;&gt;0,(1/G23)*Fórmulas!Q17*Fórmulas!K65,0)</f>
        <v>48.611111111111107</v>
      </c>
      <c r="M23" s="28">
        <f>$S$62</f>
        <v>0</v>
      </c>
      <c r="N23" s="37">
        <f>(M23*K23)+(M23*L23)</f>
        <v>0</v>
      </c>
    </row>
    <row r="24" spans="1:21" ht="17.25" customHeight="1" x14ac:dyDescent="0.2">
      <c r="A24" s="30" t="s">
        <v>666</v>
      </c>
      <c r="B24" s="42">
        <v>6</v>
      </c>
      <c r="C24" s="36">
        <f>IF(B24&lt;&gt;0,10000/B24,0)</f>
        <v>1666.6666666666667</v>
      </c>
      <c r="D24" s="26"/>
      <c r="E24" s="26"/>
      <c r="F24" s="26"/>
      <c r="G24" s="38">
        <f>IF(C24&lt;&gt;0,(1/C24)*Fórmulas!E36,0)</f>
        <v>0.72</v>
      </c>
      <c r="H24" s="31"/>
      <c r="I24" s="31"/>
      <c r="J24" s="31"/>
      <c r="K24" s="31"/>
      <c r="L24" s="31">
        <f>IF(G24&lt;&gt;0,(1/G24)*Fórmulas!Q18*Fórmulas!K66,0)</f>
        <v>48.611111111111107</v>
      </c>
      <c r="M24" s="28">
        <f>$S$62</f>
        <v>0</v>
      </c>
      <c r="N24" s="37">
        <f>(M24*K24)+(M24*L24)</f>
        <v>0</v>
      </c>
      <c r="U24" s="5"/>
    </row>
    <row r="25" spans="1:21" ht="17.25" customHeight="1" x14ac:dyDescent="0.2">
      <c r="A25" s="30" t="s">
        <v>667</v>
      </c>
      <c r="B25" s="42">
        <v>6</v>
      </c>
      <c r="C25" s="36">
        <f>IF(B25&lt;&gt;0,10000/B25,0)</f>
        <v>1666.6666666666667</v>
      </c>
      <c r="D25" s="26"/>
      <c r="E25" s="26"/>
      <c r="F25" s="26"/>
      <c r="G25" s="38">
        <f>IF(C25&lt;&gt;0,(1/C25)*Fórmulas!E40,0)</f>
        <v>0.48</v>
      </c>
      <c r="H25" s="31"/>
      <c r="I25" s="31"/>
      <c r="J25" s="31"/>
      <c r="K25" s="31"/>
      <c r="L25" s="31">
        <f>IF(G25&lt;&gt;0,(1/G25)*Fórmulas!Q19*Fórmulas!K67,0)</f>
        <v>145.83333333333334</v>
      </c>
      <c r="M25" s="28">
        <f>$S$62</f>
        <v>0</v>
      </c>
      <c r="N25" s="37">
        <f>(M25*K25)+(M25*L25)</f>
        <v>0</v>
      </c>
      <c r="U25" s="5"/>
    </row>
    <row r="26" spans="1:21" s="4" customFormat="1" ht="17.25" customHeight="1" thickBot="1" x14ac:dyDescent="0.25">
      <c r="A26" s="17" t="s">
        <v>653</v>
      </c>
      <c r="B26" s="43"/>
      <c r="C26" s="43"/>
      <c r="D26" s="32"/>
      <c r="E26" s="32"/>
      <c r="F26" s="32"/>
      <c r="G26" s="32"/>
      <c r="H26" s="33"/>
      <c r="I26" s="33"/>
      <c r="J26" s="33"/>
      <c r="K26" s="33"/>
      <c r="L26" s="33">
        <f>SUM(L23:L25)</f>
        <v>243.05555555555554</v>
      </c>
      <c r="M26" s="35"/>
      <c r="N26" s="20">
        <f>SUM(N23:N25)</f>
        <v>0</v>
      </c>
      <c r="U26" s="6"/>
    </row>
    <row r="27" spans="1:21" ht="17.25" customHeight="1" x14ac:dyDescent="0.2">
      <c r="A27" s="240" t="s">
        <v>668</v>
      </c>
      <c r="B27" s="241"/>
      <c r="C27" s="241"/>
      <c r="D27" s="241">
        <v>1</v>
      </c>
      <c r="E27" s="241"/>
      <c r="F27" s="241"/>
      <c r="G27" s="241"/>
      <c r="H27" s="241"/>
      <c r="I27" s="241"/>
      <c r="J27" s="241"/>
      <c r="K27" s="241"/>
      <c r="L27" s="241"/>
      <c r="M27" s="241"/>
      <c r="N27" s="242"/>
    </row>
    <row r="28" spans="1:21" ht="17.25" customHeight="1" x14ac:dyDescent="0.2">
      <c r="A28" s="30" t="s">
        <v>669</v>
      </c>
      <c r="B28" s="42"/>
      <c r="C28" s="36"/>
      <c r="D28" s="26"/>
      <c r="E28" s="26"/>
      <c r="F28" s="26"/>
      <c r="G28" s="26"/>
      <c r="H28" s="31"/>
      <c r="I28" s="31"/>
      <c r="J28" s="31"/>
      <c r="K28" s="31"/>
      <c r="L28" s="31">
        <f>(1/Fórmulas!E6)*Fórmulas!Q20*Fórmulas!K68</f>
        <v>35</v>
      </c>
      <c r="M28" s="28">
        <f t="shared" ref="M28:M38" si="3">$S$62</f>
        <v>0</v>
      </c>
      <c r="N28" s="37">
        <f>(M28*K28)+(M28*L28)</f>
        <v>0</v>
      </c>
      <c r="U28" s="5"/>
    </row>
    <row r="29" spans="1:21" ht="17.25" customHeight="1" x14ac:dyDescent="0.2">
      <c r="A29" s="30" t="s">
        <v>670</v>
      </c>
      <c r="B29" s="42"/>
      <c r="C29" s="36"/>
      <c r="D29" s="26"/>
      <c r="E29" s="26"/>
      <c r="F29" s="26"/>
      <c r="G29" s="26"/>
      <c r="H29" s="31"/>
      <c r="I29" s="31"/>
      <c r="J29" s="31"/>
      <c r="K29" s="31">
        <f>(1/Fórmulas!E43)*Fórmulas!K21*Fórmulas!K69</f>
        <v>0</v>
      </c>
      <c r="L29" s="31"/>
      <c r="M29" s="28">
        <f t="shared" si="3"/>
        <v>0</v>
      </c>
      <c r="N29" s="37">
        <f t="shared" ref="N29:N38" si="4">(M29*K29)+(M29*L29)</f>
        <v>0</v>
      </c>
      <c r="U29" s="5"/>
    </row>
    <row r="30" spans="1:21" ht="17.25" customHeight="1" x14ac:dyDescent="0.2">
      <c r="A30" s="30" t="s">
        <v>671</v>
      </c>
      <c r="B30" s="42"/>
      <c r="C30" s="36"/>
      <c r="D30" s="26"/>
      <c r="E30" s="26"/>
      <c r="F30" s="26"/>
      <c r="G30" s="26"/>
      <c r="H30" s="31"/>
      <c r="I30" s="31"/>
      <c r="J30" s="31"/>
      <c r="K30" s="31"/>
      <c r="L30" s="31">
        <f>(1/Fórmulas!E8)*Fórmulas!Q22*Fórmulas!K70</f>
        <v>583.33333333333337</v>
      </c>
      <c r="M30" s="28">
        <f t="shared" si="3"/>
        <v>0</v>
      </c>
      <c r="N30" s="37">
        <f t="shared" si="4"/>
        <v>0</v>
      </c>
      <c r="U30" s="5"/>
    </row>
    <row r="31" spans="1:21" ht="17.25" customHeight="1" x14ac:dyDescent="0.2">
      <c r="A31" s="30" t="s">
        <v>672</v>
      </c>
      <c r="B31" s="42"/>
      <c r="C31" s="36"/>
      <c r="D31" s="26"/>
      <c r="E31" s="26"/>
      <c r="F31" s="26"/>
      <c r="G31" s="26"/>
      <c r="H31" s="31"/>
      <c r="I31" s="31"/>
      <c r="J31" s="31"/>
      <c r="K31" s="31">
        <f>(1/Fórmulas!E20)*Fórmulas!K23*Fórmulas!K71</f>
        <v>0</v>
      </c>
      <c r="L31" s="31"/>
      <c r="M31" s="28">
        <f t="shared" si="3"/>
        <v>0</v>
      </c>
      <c r="N31" s="37">
        <f t="shared" si="4"/>
        <v>0</v>
      </c>
      <c r="U31" s="5"/>
    </row>
    <row r="32" spans="1:21" ht="17.25" customHeight="1" x14ac:dyDescent="0.2">
      <c r="A32" s="30" t="s">
        <v>673</v>
      </c>
      <c r="B32" s="42"/>
      <c r="C32" s="36"/>
      <c r="D32" s="26"/>
      <c r="E32" s="26"/>
      <c r="F32" s="26"/>
      <c r="G32" s="26"/>
      <c r="H32" s="31"/>
      <c r="I32" s="31"/>
      <c r="J32" s="31"/>
      <c r="K32" s="31"/>
      <c r="L32" s="31">
        <f>(1/Fórmulas!E14)*Fórmulas!Q24*Fórmulas!K72</f>
        <v>0</v>
      </c>
      <c r="M32" s="28">
        <f t="shared" si="3"/>
        <v>0</v>
      </c>
      <c r="N32" s="37">
        <f t="shared" si="4"/>
        <v>0</v>
      </c>
    </row>
    <row r="33" spans="1:21" ht="17.25" customHeight="1" x14ac:dyDescent="0.2">
      <c r="A33" s="30" t="s">
        <v>674</v>
      </c>
      <c r="B33" s="42"/>
      <c r="C33" s="36"/>
      <c r="D33" s="26"/>
      <c r="E33" s="26"/>
      <c r="F33" s="26"/>
      <c r="G33" s="26"/>
      <c r="H33" s="31"/>
      <c r="I33" s="31"/>
      <c r="J33" s="31"/>
      <c r="K33" s="31"/>
      <c r="L33" s="31">
        <f>(1/Fórmulas!E46)*Fórmulas!Q25*Fórmulas!K73</f>
        <v>777.77777777777771</v>
      </c>
      <c r="M33" s="28">
        <f t="shared" si="3"/>
        <v>0</v>
      </c>
      <c r="N33" s="37">
        <f t="shared" si="4"/>
        <v>0</v>
      </c>
    </row>
    <row r="34" spans="1:21" ht="17.25" customHeight="1" x14ac:dyDescent="0.2">
      <c r="A34" s="30" t="s">
        <v>675</v>
      </c>
      <c r="B34" s="42"/>
      <c r="C34" s="36"/>
      <c r="D34" s="26"/>
      <c r="E34" s="26"/>
      <c r="F34" s="26"/>
      <c r="G34" s="26"/>
      <c r="H34" s="31"/>
      <c r="I34" s="31"/>
      <c r="J34" s="31"/>
      <c r="K34" s="31"/>
      <c r="L34" s="31">
        <f>(1/Fórmulas!E49)*Fórmulas!Q26*Fórmulas!K74</f>
        <v>0</v>
      </c>
      <c r="M34" s="28">
        <f t="shared" si="3"/>
        <v>0</v>
      </c>
      <c r="N34" s="37">
        <f t="shared" si="4"/>
        <v>0</v>
      </c>
    </row>
    <row r="35" spans="1:21" ht="17.25" customHeight="1" x14ac:dyDescent="0.2">
      <c r="A35" s="30" t="s">
        <v>676</v>
      </c>
      <c r="B35" s="42"/>
      <c r="C35" s="36"/>
      <c r="D35" s="26"/>
      <c r="E35" s="26"/>
      <c r="F35" s="26"/>
      <c r="G35" s="26"/>
      <c r="H35" s="31"/>
      <c r="I35" s="31"/>
      <c r="J35" s="31"/>
      <c r="K35" s="31"/>
      <c r="L35" s="31">
        <f>(1/Fórmulas!E52)*Fórmulas!Q27*Fórmulas!K75</f>
        <v>583.33333333333337</v>
      </c>
      <c r="M35" s="28">
        <f t="shared" si="3"/>
        <v>0</v>
      </c>
      <c r="N35" s="37">
        <f t="shared" si="4"/>
        <v>0</v>
      </c>
      <c r="U35" s="5"/>
    </row>
    <row r="36" spans="1:21" ht="17.25" customHeight="1" x14ac:dyDescent="0.2">
      <c r="A36" s="30" t="s">
        <v>677</v>
      </c>
      <c r="B36" s="42">
        <v>6</v>
      </c>
      <c r="C36" s="36">
        <f>IF(B36&lt;&gt;0,10000/B36,0)</f>
        <v>1666.6666666666667</v>
      </c>
      <c r="D36" s="26"/>
      <c r="E36" s="26"/>
      <c r="F36" s="26"/>
      <c r="G36" s="38">
        <f>IF(C36&lt;&gt;0,(1/C36)*Fórmulas!E55,0)</f>
        <v>0.18</v>
      </c>
      <c r="H36" s="31"/>
      <c r="I36" s="31"/>
      <c r="J36" s="31"/>
      <c r="K36" s="31"/>
      <c r="L36" s="44">
        <f>IF(G36&lt;&gt;0,(1/G36)*Fórmulas!Q28*Fórmulas!K76,0)</f>
        <v>1555.5555555555554</v>
      </c>
      <c r="M36" s="28">
        <f t="shared" si="3"/>
        <v>0</v>
      </c>
      <c r="N36" s="45">
        <f t="shared" si="4"/>
        <v>0</v>
      </c>
      <c r="U36" s="5"/>
    </row>
    <row r="37" spans="1:21" ht="17.25" customHeight="1" x14ac:dyDescent="0.2">
      <c r="A37" s="30" t="s">
        <v>678</v>
      </c>
      <c r="B37" s="42">
        <v>6</v>
      </c>
      <c r="C37" s="36">
        <f>IF(B37&lt;&gt;0,10000/B37,0)</f>
        <v>1666.6666666666667</v>
      </c>
      <c r="D37" s="26"/>
      <c r="E37" s="26"/>
      <c r="F37" s="26"/>
      <c r="G37" s="38">
        <f>IF(C37&lt;&gt;0,(1/C37)*Fórmulas!E58,0)</f>
        <v>0.6</v>
      </c>
      <c r="H37" s="31"/>
      <c r="I37" s="31"/>
      <c r="J37" s="31"/>
      <c r="K37" s="31"/>
      <c r="L37" s="44">
        <f>IF(G37&lt;&gt;0,(1/G37)*Fórmulas!Q29*Fórmulas!K77,0)</f>
        <v>233.33333333333334</v>
      </c>
      <c r="M37" s="28">
        <f t="shared" si="3"/>
        <v>0</v>
      </c>
      <c r="N37" s="45">
        <f t="shared" si="4"/>
        <v>0</v>
      </c>
      <c r="U37" s="5"/>
    </row>
    <row r="38" spans="1:21" ht="17.25" customHeight="1" x14ac:dyDescent="0.2">
      <c r="A38" s="30" t="s">
        <v>679</v>
      </c>
      <c r="B38" s="42">
        <v>6</v>
      </c>
      <c r="C38" s="36">
        <f>IF(B38&lt;&gt;0,10000/B38,0)</f>
        <v>1666.6666666666667</v>
      </c>
      <c r="D38" s="26"/>
      <c r="E38" s="26"/>
      <c r="F38" s="26"/>
      <c r="G38" s="38">
        <f>IF(C38&lt;&gt;0,(1/C38)*Fórmulas!E61,0)</f>
        <v>0.6</v>
      </c>
      <c r="H38" s="31"/>
      <c r="I38" s="31"/>
      <c r="J38" s="31"/>
      <c r="K38" s="31"/>
      <c r="L38" s="44">
        <f>IF(G38&lt;&gt;0,(1/G38)*Fórmulas!Q30*Fórmulas!K78,0)</f>
        <v>58.333333333333336</v>
      </c>
      <c r="M38" s="28">
        <f t="shared" si="3"/>
        <v>0</v>
      </c>
      <c r="N38" s="45">
        <f t="shared" si="4"/>
        <v>0</v>
      </c>
    </row>
    <row r="39" spans="1:21" s="4" customFormat="1" ht="17.25" customHeight="1" thickBot="1" x14ac:dyDescent="0.25">
      <c r="A39" s="17" t="s">
        <v>653</v>
      </c>
      <c r="B39" s="43"/>
      <c r="C39" s="43"/>
      <c r="D39" s="32"/>
      <c r="E39" s="32"/>
      <c r="F39" s="32"/>
      <c r="G39" s="32"/>
      <c r="H39" s="33"/>
      <c r="I39" s="33"/>
      <c r="J39" s="33"/>
      <c r="K39" s="33">
        <f>SUM(K28:K38)</f>
        <v>0</v>
      </c>
      <c r="L39" s="46">
        <f>SUM(L28:L38)</f>
        <v>3826.666666666667</v>
      </c>
      <c r="M39" s="35"/>
      <c r="N39" s="47">
        <f>SUM(N28:N38)</f>
        <v>0</v>
      </c>
      <c r="U39" s="6"/>
    </row>
    <row r="40" spans="1:21" ht="17.25" customHeight="1" x14ac:dyDescent="0.2">
      <c r="A40" s="240" t="s">
        <v>680</v>
      </c>
      <c r="B40" s="241"/>
      <c r="C40" s="241"/>
      <c r="D40" s="241"/>
      <c r="E40" s="241"/>
      <c r="F40" s="241"/>
      <c r="G40" s="241"/>
      <c r="H40" s="241"/>
      <c r="I40" s="241"/>
      <c r="J40" s="241"/>
      <c r="K40" s="241"/>
      <c r="L40" s="241"/>
      <c r="M40" s="241"/>
      <c r="N40" s="242"/>
      <c r="U40" s="5"/>
    </row>
    <row r="41" spans="1:21" ht="17.25" customHeight="1" thickBot="1" x14ac:dyDescent="0.25">
      <c r="A41" s="30" t="s">
        <v>681</v>
      </c>
      <c r="B41" s="42">
        <v>6</v>
      </c>
      <c r="C41" s="36">
        <f>IF(B41&lt;&gt;0,10000/B41,0)</f>
        <v>1666.6666666666667</v>
      </c>
      <c r="D41" s="26"/>
      <c r="E41" s="26"/>
      <c r="F41" s="26"/>
      <c r="G41" s="38">
        <f>IF(C41&lt;&gt;0,(1/C41)*Fórmulas!E64,0)</f>
        <v>0.53999999999999992</v>
      </c>
      <c r="H41" s="31"/>
      <c r="I41" s="31"/>
      <c r="J41" s="31"/>
      <c r="K41" s="31"/>
      <c r="L41" s="44">
        <f>IF(G41&lt;&gt;0,(1/G41)*Fórmulas!Q31*Fórmulas!Q38,0)</f>
        <v>12.962962962962965</v>
      </c>
      <c r="M41" s="28">
        <f>$S$62</f>
        <v>0</v>
      </c>
      <c r="N41" s="45">
        <f>(M41*K41)+(M41*L41)</f>
        <v>0</v>
      </c>
      <c r="U41" s="5"/>
    </row>
    <row r="42" spans="1:21" ht="17.25" customHeight="1" x14ac:dyDescent="0.2">
      <c r="A42" s="240" t="s">
        <v>682</v>
      </c>
      <c r="B42" s="241"/>
      <c r="C42" s="241"/>
      <c r="D42" s="241"/>
      <c r="E42" s="241"/>
      <c r="F42" s="241"/>
      <c r="G42" s="241"/>
      <c r="H42" s="241"/>
      <c r="I42" s="241"/>
      <c r="J42" s="241"/>
      <c r="K42" s="241"/>
      <c r="L42" s="241"/>
      <c r="M42" s="241"/>
      <c r="N42" s="242"/>
      <c r="U42" s="5"/>
    </row>
    <row r="43" spans="1:21" ht="17.25" customHeight="1" x14ac:dyDescent="0.2">
      <c r="A43" s="30" t="s">
        <v>683</v>
      </c>
      <c r="B43" s="42">
        <v>6</v>
      </c>
      <c r="C43" s="36">
        <f>IF(B43&lt;&gt;0,10000/B43,0)</f>
        <v>1666.6666666666667</v>
      </c>
      <c r="D43" s="26"/>
      <c r="E43" s="26"/>
      <c r="F43" s="26"/>
      <c r="G43" s="38">
        <f>IF(C43&lt;&gt;0,(1/C43)*Fórmulas!E59,0)</f>
        <v>0.6</v>
      </c>
      <c r="H43" s="31"/>
      <c r="I43" s="31"/>
      <c r="J43" s="31"/>
      <c r="K43" s="31"/>
      <c r="L43" s="44">
        <f>IF(G43&lt;&gt;0,(1/G43)*Fórmulas!Q32*Fórmulas!K80,0)</f>
        <v>233.33333333333334</v>
      </c>
      <c r="M43" s="28">
        <f>$S$62</f>
        <v>0</v>
      </c>
      <c r="N43" s="45">
        <f>(M43*K43)+(M43*L43)</f>
        <v>0</v>
      </c>
      <c r="U43" s="5"/>
    </row>
    <row r="44" spans="1:21" s="4" customFormat="1" ht="17.25" customHeight="1" thickBot="1" x14ac:dyDescent="0.25">
      <c r="A44" s="48" t="s">
        <v>684</v>
      </c>
      <c r="B44" s="49"/>
      <c r="C44" s="49"/>
      <c r="D44" s="50"/>
      <c r="E44" s="50"/>
      <c r="F44" s="50"/>
      <c r="G44" s="50"/>
      <c r="H44" s="51"/>
      <c r="I44" s="51"/>
      <c r="J44" s="51"/>
      <c r="K44" s="51"/>
      <c r="L44" s="52">
        <f>L10+L21+L26+L39+L41+L43</f>
        <v>6111.1124727668848</v>
      </c>
      <c r="M44" s="53"/>
      <c r="N44" s="52">
        <f>N10+N21+N26+N39+N41+N43</f>
        <v>0</v>
      </c>
    </row>
    <row r="45" spans="1:21" ht="6.75" customHeight="1" x14ac:dyDescent="0.2">
      <c r="U45" s="5"/>
    </row>
    <row r="46" spans="1:21" ht="6.75" customHeight="1" x14ac:dyDescent="0.2">
      <c r="A46" s="9"/>
      <c r="U46" s="5"/>
    </row>
    <row r="47" spans="1:21" ht="6.75" customHeight="1" x14ac:dyDescent="0.2">
      <c r="A47" s="14"/>
      <c r="B47" s="14"/>
      <c r="C47" s="14"/>
      <c r="D47" s="14"/>
      <c r="E47" s="14"/>
      <c r="F47" s="14"/>
      <c r="G47" s="14"/>
      <c r="H47" s="54"/>
      <c r="I47" s="54"/>
      <c r="J47" s="54"/>
      <c r="K47" s="54"/>
      <c r="L47" s="54"/>
      <c r="M47" s="55"/>
      <c r="N47" s="54"/>
      <c r="O47" s="14"/>
      <c r="P47" s="14"/>
      <c r="Q47" s="14"/>
      <c r="R47" s="14"/>
      <c r="S47" s="14"/>
      <c r="U47" s="5"/>
    </row>
    <row r="48" spans="1:21" ht="6.75" customHeight="1" thickBot="1" x14ac:dyDescent="0.25">
      <c r="A48" s="16"/>
      <c r="B48" s="56"/>
      <c r="C48" s="16"/>
      <c r="D48" s="56"/>
      <c r="E48" s="56"/>
      <c r="F48" s="16"/>
      <c r="G48" s="14"/>
      <c r="H48" s="54"/>
      <c r="I48" s="54"/>
      <c r="J48" s="54"/>
      <c r="K48" s="54"/>
      <c r="L48" s="54"/>
      <c r="M48" s="55"/>
      <c r="N48" s="54"/>
      <c r="O48" s="14"/>
      <c r="P48" s="14"/>
      <c r="Q48" s="14"/>
      <c r="R48" s="14"/>
      <c r="S48" s="14"/>
    </row>
    <row r="49" spans="1:19" s="10" customFormat="1" ht="27.75" customHeight="1" thickBot="1" x14ac:dyDescent="0.25">
      <c r="A49" s="57" t="s">
        <v>685</v>
      </c>
      <c r="B49" s="58" t="s">
        <v>686</v>
      </c>
      <c r="C49" s="59" t="s">
        <v>687</v>
      </c>
      <c r="D49" s="60" t="s">
        <v>688</v>
      </c>
      <c r="E49" s="58" t="s">
        <v>689</v>
      </c>
      <c r="F49" s="59" t="s">
        <v>635</v>
      </c>
      <c r="G49" s="59" t="s">
        <v>690</v>
      </c>
      <c r="H49" s="61" t="s">
        <v>637</v>
      </c>
      <c r="I49" s="59" t="s">
        <v>638</v>
      </c>
      <c r="J49" s="62"/>
      <c r="K49" s="62"/>
      <c r="L49" s="62"/>
      <c r="M49" s="63"/>
      <c r="N49" s="62"/>
      <c r="O49" s="64"/>
      <c r="P49" s="64"/>
      <c r="Q49" s="64"/>
      <c r="R49" s="64"/>
      <c r="S49" s="64"/>
    </row>
    <row r="50" spans="1:19" ht="17.25" customHeight="1" x14ac:dyDescent="0.2">
      <c r="A50" s="65" t="s">
        <v>691</v>
      </c>
      <c r="B50" s="66" t="s">
        <v>692</v>
      </c>
      <c r="C50" s="67">
        <v>1</v>
      </c>
      <c r="D50" s="68">
        <f>C24</f>
        <v>1666.6666666666667</v>
      </c>
      <c r="E50" s="66"/>
      <c r="F50" s="67"/>
      <c r="G50" s="69">
        <f>D50*1*1.2</f>
        <v>2000</v>
      </c>
      <c r="H50" s="28">
        <f t="shared" ref="H50:H55" si="5">$S$62</f>
        <v>0</v>
      </c>
      <c r="I50" s="70">
        <f t="shared" ref="I50:I55" si="6">G50*H50</f>
        <v>0</v>
      </c>
      <c r="J50" s="54"/>
      <c r="K50" s="54"/>
      <c r="L50" s="54"/>
      <c r="M50" s="55"/>
      <c r="N50" s="54"/>
      <c r="O50" s="14"/>
      <c r="P50" s="14"/>
      <c r="Q50" s="14"/>
      <c r="R50" s="14"/>
      <c r="S50" s="14"/>
    </row>
    <row r="51" spans="1:19" ht="18" customHeight="1" x14ac:dyDescent="0.2">
      <c r="A51" s="71" t="s">
        <v>693</v>
      </c>
      <c r="B51" s="72" t="s">
        <v>694</v>
      </c>
      <c r="C51" s="73"/>
      <c r="D51" s="74">
        <f>Fórmulas!Q52*'Lançamento de Valores'!C24</f>
        <v>0.33333333333333337</v>
      </c>
      <c r="E51" s="72"/>
      <c r="F51" s="73"/>
      <c r="G51" s="75">
        <f>D51*Fórmulas!Q43*Fórmulas!K82</f>
        <v>1200.0000000000002</v>
      </c>
      <c r="H51" s="28">
        <f t="shared" si="5"/>
        <v>0</v>
      </c>
      <c r="I51" s="76">
        <f t="shared" si="6"/>
        <v>0</v>
      </c>
      <c r="J51" s="54"/>
      <c r="K51" s="54"/>
      <c r="L51" s="54"/>
      <c r="M51" s="55"/>
      <c r="N51" s="54"/>
      <c r="O51" s="14"/>
      <c r="P51" s="14"/>
      <c r="Q51" s="14"/>
      <c r="R51" s="14"/>
      <c r="S51" s="14"/>
    </row>
    <row r="52" spans="1:19" ht="18" customHeight="1" x14ac:dyDescent="0.2">
      <c r="A52" s="71" t="s">
        <v>695</v>
      </c>
      <c r="B52" s="72"/>
      <c r="C52" s="73"/>
      <c r="D52" s="74"/>
      <c r="E52" s="72"/>
      <c r="F52" s="73"/>
      <c r="G52" s="75">
        <f>D52*E52*Fórmulas!K83</f>
        <v>0</v>
      </c>
      <c r="H52" s="28">
        <f t="shared" si="5"/>
        <v>0</v>
      </c>
      <c r="I52" s="76">
        <f t="shared" si="6"/>
        <v>0</v>
      </c>
      <c r="J52" s="54"/>
      <c r="K52" s="54"/>
      <c r="L52" s="54"/>
      <c r="M52" s="55"/>
      <c r="N52" s="54"/>
      <c r="O52" s="14"/>
      <c r="P52" s="14"/>
      <c r="Q52" s="14"/>
      <c r="R52" s="14"/>
      <c r="S52" s="14"/>
    </row>
    <row r="53" spans="1:19" ht="18" customHeight="1" x14ac:dyDescent="0.2">
      <c r="A53" s="71" t="s">
        <v>696</v>
      </c>
      <c r="B53" s="72" t="s">
        <v>694</v>
      </c>
      <c r="C53" s="73"/>
      <c r="D53" s="77">
        <f>Fórmulas!Q56*'Lançamento de Valores'!C24</f>
        <v>1.6666666666666667</v>
      </c>
      <c r="E53" s="72">
        <v>16</v>
      </c>
      <c r="F53" s="73"/>
      <c r="G53" s="75">
        <f>D53*'Lançamento de Valores'!E53*Fórmulas!K84</f>
        <v>26.666666666666668</v>
      </c>
      <c r="H53" s="28">
        <f t="shared" si="5"/>
        <v>0</v>
      </c>
      <c r="I53" s="76">
        <f t="shared" si="6"/>
        <v>0</v>
      </c>
      <c r="J53" s="54"/>
      <c r="K53" s="54"/>
      <c r="L53" s="54"/>
      <c r="M53" s="55"/>
      <c r="N53" s="54"/>
      <c r="O53" s="14"/>
      <c r="P53" s="14"/>
      <c r="Q53" s="14"/>
      <c r="R53" s="14"/>
      <c r="S53" s="14"/>
    </row>
    <row r="54" spans="1:19" ht="18" customHeight="1" x14ac:dyDescent="0.2">
      <c r="A54" s="71" t="s">
        <v>697</v>
      </c>
      <c r="B54" s="72" t="s">
        <v>698</v>
      </c>
      <c r="C54" s="73"/>
      <c r="D54" s="78"/>
      <c r="E54" s="72">
        <v>8</v>
      </c>
      <c r="F54" s="73"/>
      <c r="G54" s="75">
        <f>Fórmulas!K40*'Lançamento de Valores'!E54*Fórmulas!K85</f>
        <v>960</v>
      </c>
      <c r="H54" s="28">
        <f t="shared" si="5"/>
        <v>0</v>
      </c>
      <c r="I54" s="76">
        <f t="shared" si="6"/>
        <v>0</v>
      </c>
      <c r="J54" s="54"/>
      <c r="K54" s="54"/>
      <c r="L54" s="54"/>
      <c r="M54" s="55"/>
      <c r="N54" s="54"/>
      <c r="O54" s="14"/>
      <c r="P54" s="14"/>
      <c r="Q54" s="14"/>
      <c r="R54" s="14"/>
      <c r="S54" s="14"/>
    </row>
    <row r="55" spans="1:19" ht="18" customHeight="1" thickBot="1" x14ac:dyDescent="0.25">
      <c r="A55" s="79" t="s">
        <v>699</v>
      </c>
      <c r="B55" s="80" t="s">
        <v>700</v>
      </c>
      <c r="C55" s="81"/>
      <c r="D55" s="82"/>
      <c r="E55" s="80">
        <v>16</v>
      </c>
      <c r="F55" s="81"/>
      <c r="G55" s="83">
        <f>Fórmulas!Q34*'Lançamento de Valores'!E55*Fórmulas!K86</f>
        <v>320</v>
      </c>
      <c r="H55" s="28">
        <f t="shared" si="5"/>
        <v>0</v>
      </c>
      <c r="I55" s="84">
        <f t="shared" si="6"/>
        <v>0</v>
      </c>
      <c r="J55" s="54"/>
      <c r="K55" s="54"/>
      <c r="L55" s="54"/>
      <c r="M55" s="55"/>
      <c r="N55" s="54"/>
      <c r="O55" s="14"/>
      <c r="P55" s="14"/>
      <c r="Q55" s="14"/>
      <c r="R55" s="14"/>
      <c r="S55" s="14"/>
    </row>
    <row r="56" spans="1:19" ht="18" customHeight="1" thickBot="1" x14ac:dyDescent="0.25">
      <c r="A56" s="85" t="s">
        <v>701</v>
      </c>
      <c r="B56" s="86"/>
      <c r="C56" s="87"/>
      <c r="D56" s="88"/>
      <c r="E56" s="86"/>
      <c r="F56" s="87"/>
      <c r="G56" s="89">
        <f>SUM(G50:G55)</f>
        <v>4506.6666666666661</v>
      </c>
      <c r="H56" s="90">
        <f>$S$62</f>
        <v>0</v>
      </c>
      <c r="I56" s="91">
        <f>SUM(I50:I55)</f>
        <v>0</v>
      </c>
      <c r="J56" s="54"/>
      <c r="K56" s="54"/>
      <c r="L56" s="54"/>
      <c r="M56" s="55"/>
      <c r="N56" s="54"/>
      <c r="O56" s="14"/>
      <c r="P56" s="14"/>
      <c r="Q56" s="14"/>
      <c r="R56" s="14"/>
      <c r="S56" s="14"/>
    </row>
    <row r="57" spans="1:19" ht="27" customHeight="1" thickBot="1" x14ac:dyDescent="0.25">
      <c r="A57" s="14"/>
      <c r="B57" s="14"/>
      <c r="C57" s="14"/>
      <c r="D57" s="14"/>
      <c r="E57" s="14"/>
      <c r="F57" s="14"/>
      <c r="G57" s="14"/>
      <c r="H57" s="54"/>
      <c r="I57" s="54"/>
      <c r="J57" s="54"/>
      <c r="K57" s="54"/>
      <c r="L57" s="54"/>
      <c r="M57" s="55"/>
      <c r="N57" s="54"/>
      <c r="O57" s="14"/>
      <c r="P57" s="14"/>
      <c r="Q57" s="14"/>
      <c r="R57" s="14"/>
      <c r="S57" s="14"/>
    </row>
    <row r="58" spans="1:19" s="11" customFormat="1" ht="17.25" customHeight="1" thickBot="1" x14ac:dyDescent="0.35">
      <c r="A58" s="92" t="s">
        <v>702</v>
      </c>
      <c r="B58" s="93" t="s">
        <v>703</v>
      </c>
      <c r="C58" s="94" t="s">
        <v>704</v>
      </c>
      <c r="D58" s="95"/>
      <c r="E58" s="14" t="s">
        <v>705</v>
      </c>
      <c r="F58" s="96"/>
      <c r="G58" s="96"/>
      <c r="H58" s="96"/>
      <c r="I58" s="96"/>
      <c r="J58" s="96"/>
      <c r="K58" s="96"/>
      <c r="L58" s="96"/>
      <c r="M58" s="97"/>
      <c r="N58" s="96"/>
      <c r="O58" s="98" t="s">
        <v>797</v>
      </c>
      <c r="P58" s="98"/>
      <c r="Q58" s="98"/>
      <c r="R58" s="98"/>
      <c r="S58" s="98"/>
    </row>
    <row r="59" spans="1:19" s="12" customFormat="1" ht="17.25" customHeight="1" x14ac:dyDescent="0.3">
      <c r="A59" s="22" t="s">
        <v>706</v>
      </c>
      <c r="B59" s="99">
        <f>0.1*(N44+I56)</f>
        <v>0</v>
      </c>
      <c r="C59" s="100">
        <f>B59</f>
        <v>0</v>
      </c>
      <c r="D59" s="101"/>
      <c r="E59" s="14" t="s">
        <v>707</v>
      </c>
      <c r="F59" s="102"/>
      <c r="G59" s="102"/>
      <c r="H59" s="103"/>
      <c r="I59" s="103"/>
      <c r="J59" s="103"/>
      <c r="K59" s="104"/>
      <c r="L59" s="105"/>
      <c r="M59" s="63"/>
      <c r="N59" s="105"/>
      <c r="O59" s="106">
        <f>B63</f>
        <v>0</v>
      </c>
      <c r="P59" s="107" t="s">
        <v>708</v>
      </c>
      <c r="Q59" s="107"/>
      <c r="R59" s="108">
        <v>12.49</v>
      </c>
      <c r="S59" s="107"/>
    </row>
    <row r="60" spans="1:19" s="12" customFormat="1" ht="17.25" customHeight="1" x14ac:dyDescent="0.3">
      <c r="A60" s="109" t="s">
        <v>709</v>
      </c>
      <c r="B60" s="110">
        <f>IF(A62&lt;=Fórmulas!T2,Fórmulas!U2,IF(A62&lt;=Fórmulas!T3,Fórmulas!U3,IF(A62&lt;=Fórmulas!T4,Fórmulas!U4,Fórmulas!U5)))%</f>
        <v>0.15</v>
      </c>
      <c r="C60" s="111">
        <f>((B60/100)*A62)</f>
        <v>0</v>
      </c>
      <c r="D60" s="101"/>
      <c r="E60" s="14" t="s">
        <v>710</v>
      </c>
      <c r="F60" s="103"/>
      <c r="G60" s="102"/>
      <c r="H60" s="103"/>
      <c r="I60" s="103"/>
      <c r="J60" s="103"/>
      <c r="K60" s="104"/>
      <c r="L60" s="104"/>
      <c r="M60" s="63"/>
      <c r="N60" s="105"/>
      <c r="O60" s="112">
        <f>(O59*R60)/R59</f>
        <v>0</v>
      </c>
      <c r="P60" s="107" t="s">
        <v>796</v>
      </c>
      <c r="Q60" s="107"/>
      <c r="R60" s="108">
        <v>35.36</v>
      </c>
      <c r="S60" s="107"/>
    </row>
    <row r="61" spans="1:19" s="13" customFormat="1" ht="17.25" customHeight="1" thickBot="1" x14ac:dyDescent="0.35">
      <c r="A61" s="113" t="s">
        <v>711</v>
      </c>
      <c r="B61" s="114"/>
      <c r="C61" s="115">
        <f>SUM(C59:C60)</f>
        <v>0</v>
      </c>
      <c r="D61" s="116"/>
      <c r="E61" s="96"/>
      <c r="F61" s="96"/>
      <c r="G61" s="96"/>
      <c r="H61" s="117"/>
      <c r="I61" s="117"/>
      <c r="J61" s="117"/>
      <c r="K61" s="118"/>
      <c r="L61" s="119"/>
      <c r="M61" s="97"/>
      <c r="N61" s="119"/>
      <c r="O61" s="120">
        <f>O60/R60</f>
        <v>0</v>
      </c>
      <c r="P61" s="121" t="s">
        <v>712</v>
      </c>
      <c r="Q61" s="121"/>
      <c r="R61" s="121"/>
      <c r="S61" s="121"/>
    </row>
    <row r="62" spans="1:19" ht="27" customHeight="1" thickBot="1" x14ac:dyDescent="0.35">
      <c r="A62" s="54">
        <f>(N44+I56)</f>
        <v>0</v>
      </c>
      <c r="B62" s="14"/>
      <c r="C62" s="14"/>
      <c r="D62" s="14"/>
      <c r="E62" s="14"/>
      <c r="F62" s="122"/>
      <c r="G62" s="14"/>
      <c r="H62" s="54"/>
      <c r="I62" s="54"/>
      <c r="J62" s="54"/>
      <c r="K62" s="54"/>
      <c r="L62" s="54"/>
      <c r="M62" s="55"/>
      <c r="N62" s="54"/>
      <c r="O62" s="98" t="s">
        <v>713</v>
      </c>
      <c r="P62" s="98"/>
      <c r="Q62" s="98"/>
      <c r="R62" s="98"/>
      <c r="S62" s="123">
        <f>'Cálculo da compensação'!E20</f>
        <v>0</v>
      </c>
    </row>
    <row r="63" spans="1:19" ht="16.5" customHeight="1" thickBot="1" x14ac:dyDescent="0.25">
      <c r="A63" s="85" t="s">
        <v>704</v>
      </c>
      <c r="B63" s="124">
        <f>N44+I56+C61</f>
        <v>0</v>
      </c>
      <c r="C63" s="14"/>
      <c r="D63" s="14"/>
      <c r="E63" s="14" t="s">
        <v>714</v>
      </c>
      <c r="F63" s="14"/>
      <c r="G63" s="14"/>
      <c r="H63" s="54"/>
      <c r="I63" s="54"/>
      <c r="J63" s="54"/>
      <c r="K63" s="54"/>
      <c r="L63" s="54"/>
      <c r="M63" s="55"/>
      <c r="N63" s="54"/>
      <c r="O63" s="14"/>
      <c r="P63" s="14"/>
      <c r="Q63" s="14"/>
      <c r="R63" s="14"/>
      <c r="S63" s="14"/>
    </row>
    <row r="64" spans="1:19" x14ac:dyDescent="0.2">
      <c r="A64" s="14"/>
      <c r="B64" s="14"/>
      <c r="C64" s="14"/>
      <c r="D64" s="14"/>
      <c r="E64" s="14" t="s">
        <v>715</v>
      </c>
      <c r="F64" s="14"/>
      <c r="G64" s="14"/>
      <c r="H64" s="54"/>
      <c r="I64" s="54"/>
      <c r="J64" s="54"/>
      <c r="K64" s="54"/>
      <c r="L64" s="54"/>
      <c r="M64" s="55"/>
      <c r="N64" s="54"/>
      <c r="O64" s="14"/>
      <c r="P64" s="14"/>
      <c r="Q64" s="14"/>
      <c r="R64" s="14"/>
      <c r="S64" s="14"/>
    </row>
    <row r="65" spans="1:19" x14ac:dyDescent="0.2">
      <c r="A65" s="125"/>
      <c r="B65" s="14"/>
      <c r="C65" s="14"/>
      <c r="D65" s="14"/>
      <c r="E65" s="14"/>
      <c r="F65" s="14"/>
      <c r="G65" s="14"/>
      <c r="H65" s="54"/>
      <c r="I65" s="54"/>
      <c r="J65" s="54"/>
      <c r="K65" s="54"/>
      <c r="L65" s="54"/>
      <c r="M65" s="55"/>
      <c r="N65" s="54"/>
      <c r="O65" s="126"/>
      <c r="P65" s="14"/>
      <c r="Q65" s="14"/>
      <c r="R65" s="14"/>
      <c r="S65" s="14"/>
    </row>
    <row r="66" spans="1:19" x14ac:dyDescent="0.2">
      <c r="A66" s="14"/>
      <c r="B66" s="14"/>
      <c r="C66" s="14"/>
      <c r="D66" s="14"/>
      <c r="E66" s="14"/>
      <c r="F66" s="14"/>
      <c r="G66" s="14"/>
      <c r="H66" s="54"/>
      <c r="I66" s="54"/>
      <c r="J66" s="54"/>
      <c r="K66" s="54"/>
      <c r="L66" s="54"/>
      <c r="M66" s="55"/>
      <c r="N66" s="54"/>
      <c r="O66" s="126"/>
      <c r="P66" s="14"/>
      <c r="Q66" s="14"/>
      <c r="R66" s="14"/>
      <c r="S66" s="14"/>
    </row>
  </sheetData>
  <mergeCells count="16">
    <mergeCell ref="A42:N42"/>
    <mergeCell ref="A1:N1"/>
    <mergeCell ref="A2:A3"/>
    <mergeCell ref="B2:B3"/>
    <mergeCell ref="C2:C3"/>
    <mergeCell ref="D2:E2"/>
    <mergeCell ref="F2:G2"/>
    <mergeCell ref="H2:I2"/>
    <mergeCell ref="K2:L2"/>
    <mergeCell ref="M2:M3"/>
    <mergeCell ref="N2:N3"/>
    <mergeCell ref="A4:N4"/>
    <mergeCell ref="A11:N11"/>
    <mergeCell ref="A22:N22"/>
    <mergeCell ref="A27:N27"/>
    <mergeCell ref="A40:N40"/>
  </mergeCells>
  <pageMargins left="0.511811024" right="0.511811024" top="0.78740157499999996" bottom="0.78740157499999996" header="0.31496062000000002" footer="0.31496062000000002"/>
  <drawing r:id="rId1"/>
  <legacyDrawing r:id="rId2"/>
  <mc:AlternateContent xmlns:mc="http://schemas.openxmlformats.org/markup-compatibility/2006">
    <mc:Choice Requires="x14">
      <controls>
        <mc:AlternateContent xmlns:mc="http://schemas.openxmlformats.org/markup-compatibility/2006">
          <mc:Choice Requires="x14">
            <control shapeId="15361" r:id="rId3" name="Drop Down 1">
              <controlPr defaultSize="0" autoLine="0" autoPict="0">
                <anchor moveWithCells="1">
                  <from>
                    <xdr:col>6</xdr:col>
                    <xdr:colOff>9525</xdr:colOff>
                    <xdr:row>8</xdr:row>
                    <xdr:rowOff>9525</xdr:rowOff>
                  </from>
                  <to>
                    <xdr:col>6</xdr:col>
                    <xdr:colOff>742950</xdr:colOff>
                    <xdr:row>9</xdr:row>
                    <xdr:rowOff>57150</xdr:rowOff>
                  </to>
                </anchor>
              </controlPr>
            </control>
          </mc:Choice>
        </mc:AlternateContent>
        <mc:AlternateContent xmlns:mc="http://schemas.openxmlformats.org/markup-compatibility/2006">
          <mc:Choice Requires="x14">
            <control shapeId="15362" r:id="rId4" name="Drop Down 2">
              <controlPr defaultSize="0" autoLine="0" autoPict="0">
                <anchor moveWithCells="1">
                  <from>
                    <xdr:col>5</xdr:col>
                    <xdr:colOff>9525</xdr:colOff>
                    <xdr:row>11</xdr:row>
                    <xdr:rowOff>9525</xdr:rowOff>
                  </from>
                  <to>
                    <xdr:col>5</xdr:col>
                    <xdr:colOff>742950</xdr:colOff>
                    <xdr:row>11</xdr:row>
                    <xdr:rowOff>219075</xdr:rowOff>
                  </to>
                </anchor>
              </controlPr>
            </control>
          </mc:Choice>
        </mc:AlternateContent>
        <mc:AlternateContent xmlns:mc="http://schemas.openxmlformats.org/markup-compatibility/2006">
          <mc:Choice Requires="x14">
            <control shapeId="15363" r:id="rId5" name="Drop Down 3">
              <controlPr defaultSize="0" autoLine="0" autoPict="0">
                <anchor moveWithCells="1">
                  <from>
                    <xdr:col>5</xdr:col>
                    <xdr:colOff>9525</xdr:colOff>
                    <xdr:row>12</xdr:row>
                    <xdr:rowOff>9525</xdr:rowOff>
                  </from>
                  <to>
                    <xdr:col>5</xdr:col>
                    <xdr:colOff>742950</xdr:colOff>
                    <xdr:row>13</xdr:row>
                    <xdr:rowOff>57150</xdr:rowOff>
                  </to>
                </anchor>
              </controlPr>
            </control>
          </mc:Choice>
        </mc:AlternateContent>
        <mc:AlternateContent xmlns:mc="http://schemas.openxmlformats.org/markup-compatibility/2006">
          <mc:Choice Requires="x14">
            <control shapeId="15364" r:id="rId6" name="Drop Down 4">
              <controlPr defaultSize="0" autoLine="0" autoPict="0">
                <anchor moveWithCells="1">
                  <from>
                    <xdr:col>4</xdr:col>
                    <xdr:colOff>0</xdr:colOff>
                    <xdr:row>22</xdr:row>
                    <xdr:rowOff>0</xdr:rowOff>
                  </from>
                  <to>
                    <xdr:col>4</xdr:col>
                    <xdr:colOff>733425</xdr:colOff>
                    <xdr:row>23</xdr:row>
                    <xdr:rowOff>19050</xdr:rowOff>
                  </to>
                </anchor>
              </controlPr>
            </control>
          </mc:Choice>
        </mc:AlternateContent>
        <mc:AlternateContent xmlns:mc="http://schemas.openxmlformats.org/markup-compatibility/2006">
          <mc:Choice Requires="x14">
            <control shapeId="15365" r:id="rId7" name="Drop Down 5">
              <controlPr defaultSize="0" autoLine="0" autoPict="0">
                <anchor moveWithCells="1">
                  <from>
                    <xdr:col>4</xdr:col>
                    <xdr:colOff>0</xdr:colOff>
                    <xdr:row>23</xdr:row>
                    <xdr:rowOff>9525</xdr:rowOff>
                  </from>
                  <to>
                    <xdr:col>4</xdr:col>
                    <xdr:colOff>733425</xdr:colOff>
                    <xdr:row>24</xdr:row>
                    <xdr:rowOff>28575</xdr:rowOff>
                  </to>
                </anchor>
              </controlPr>
            </control>
          </mc:Choice>
        </mc:AlternateContent>
        <mc:AlternateContent xmlns:mc="http://schemas.openxmlformats.org/markup-compatibility/2006">
          <mc:Choice Requires="x14">
            <control shapeId="15366" r:id="rId8" name="Drop Down 6">
              <controlPr defaultSize="0" autoLine="0" autoPict="0">
                <anchor moveWithCells="1">
                  <from>
                    <xdr:col>4</xdr:col>
                    <xdr:colOff>9525</xdr:colOff>
                    <xdr:row>24</xdr:row>
                    <xdr:rowOff>0</xdr:rowOff>
                  </from>
                  <to>
                    <xdr:col>4</xdr:col>
                    <xdr:colOff>742950</xdr:colOff>
                    <xdr:row>25</xdr:row>
                    <xdr:rowOff>19050</xdr:rowOff>
                  </to>
                </anchor>
              </controlPr>
            </control>
          </mc:Choice>
        </mc:AlternateContent>
        <mc:AlternateContent xmlns:mc="http://schemas.openxmlformats.org/markup-compatibility/2006">
          <mc:Choice Requires="x14">
            <control shapeId="15367" r:id="rId9" name="Drop Down 7">
              <controlPr defaultSize="0" autoLine="0" autoPict="0">
                <anchor moveWithCells="1">
                  <from>
                    <xdr:col>6</xdr:col>
                    <xdr:colOff>0</xdr:colOff>
                    <xdr:row>27</xdr:row>
                    <xdr:rowOff>0</xdr:rowOff>
                  </from>
                  <to>
                    <xdr:col>6</xdr:col>
                    <xdr:colOff>733425</xdr:colOff>
                    <xdr:row>28</xdr:row>
                    <xdr:rowOff>19050</xdr:rowOff>
                  </to>
                </anchor>
              </controlPr>
            </control>
          </mc:Choice>
        </mc:AlternateContent>
        <mc:AlternateContent xmlns:mc="http://schemas.openxmlformats.org/markup-compatibility/2006">
          <mc:Choice Requires="x14">
            <control shapeId="15368" r:id="rId10" name="Drop Down 8">
              <controlPr defaultSize="0" autoLine="0" autoPict="0">
                <anchor moveWithCells="1">
                  <from>
                    <xdr:col>4</xdr:col>
                    <xdr:colOff>9525</xdr:colOff>
                    <xdr:row>37</xdr:row>
                    <xdr:rowOff>9525</xdr:rowOff>
                  </from>
                  <to>
                    <xdr:col>4</xdr:col>
                    <xdr:colOff>742950</xdr:colOff>
                    <xdr:row>38</xdr:row>
                    <xdr:rowOff>28575</xdr:rowOff>
                  </to>
                </anchor>
              </controlPr>
            </control>
          </mc:Choice>
        </mc:AlternateContent>
        <mc:AlternateContent xmlns:mc="http://schemas.openxmlformats.org/markup-compatibility/2006">
          <mc:Choice Requires="x14">
            <control shapeId="15369" r:id="rId11" name="Drop Down 9">
              <controlPr defaultSize="0" autoLine="0" autoPict="0">
                <anchor moveWithCells="1">
                  <from>
                    <xdr:col>4</xdr:col>
                    <xdr:colOff>0</xdr:colOff>
                    <xdr:row>40</xdr:row>
                    <xdr:rowOff>0</xdr:rowOff>
                  </from>
                  <to>
                    <xdr:col>4</xdr:col>
                    <xdr:colOff>733425</xdr:colOff>
                    <xdr:row>41</xdr:row>
                    <xdr:rowOff>19050</xdr:rowOff>
                  </to>
                </anchor>
              </controlPr>
            </control>
          </mc:Choice>
        </mc:AlternateContent>
        <mc:AlternateContent xmlns:mc="http://schemas.openxmlformats.org/markup-compatibility/2006">
          <mc:Choice Requires="x14">
            <control shapeId="15370" r:id="rId12" name="Drop Down 10">
              <controlPr defaultSize="0" autoLine="0" autoPict="0">
                <anchor moveWithCells="1">
                  <from>
                    <xdr:col>4</xdr:col>
                    <xdr:colOff>0</xdr:colOff>
                    <xdr:row>42</xdr:row>
                    <xdr:rowOff>0</xdr:rowOff>
                  </from>
                  <to>
                    <xdr:col>4</xdr:col>
                    <xdr:colOff>733425</xdr:colOff>
                    <xdr:row>43</xdr:row>
                    <xdr:rowOff>19050</xdr:rowOff>
                  </to>
                </anchor>
              </controlPr>
            </control>
          </mc:Choice>
        </mc:AlternateContent>
        <mc:AlternateContent xmlns:mc="http://schemas.openxmlformats.org/markup-compatibility/2006">
          <mc:Choice Requires="x14">
            <control shapeId="15371" r:id="rId13" name="Drop Down 11">
              <controlPr defaultSize="0" autoLine="0" autoPict="0">
                <anchor moveWithCells="1">
                  <from>
                    <xdr:col>6</xdr:col>
                    <xdr:colOff>9525</xdr:colOff>
                    <xdr:row>4</xdr:row>
                    <xdr:rowOff>0</xdr:rowOff>
                  </from>
                  <to>
                    <xdr:col>6</xdr:col>
                    <xdr:colOff>742950</xdr:colOff>
                    <xdr:row>5</xdr:row>
                    <xdr:rowOff>47625</xdr:rowOff>
                  </to>
                </anchor>
              </controlPr>
            </control>
          </mc:Choice>
        </mc:AlternateContent>
        <mc:AlternateContent xmlns:mc="http://schemas.openxmlformats.org/markup-compatibility/2006">
          <mc:Choice Requires="x14">
            <control shapeId="15372" r:id="rId14" name="Drop Down 12">
              <controlPr defaultSize="0" autoLine="0" autoPict="0">
                <anchor moveWithCells="1">
                  <from>
                    <xdr:col>5</xdr:col>
                    <xdr:colOff>9525</xdr:colOff>
                    <xdr:row>5</xdr:row>
                    <xdr:rowOff>0</xdr:rowOff>
                  </from>
                  <to>
                    <xdr:col>5</xdr:col>
                    <xdr:colOff>742950</xdr:colOff>
                    <xdr:row>6</xdr:row>
                    <xdr:rowOff>47625</xdr:rowOff>
                  </to>
                </anchor>
              </controlPr>
            </control>
          </mc:Choice>
        </mc:AlternateContent>
        <mc:AlternateContent xmlns:mc="http://schemas.openxmlformats.org/markup-compatibility/2006">
          <mc:Choice Requires="x14">
            <control shapeId="15373" r:id="rId15" name="Drop Down 13">
              <controlPr defaultSize="0" autoLine="0" autoPict="0">
                <anchor moveWithCells="1">
                  <from>
                    <xdr:col>5</xdr:col>
                    <xdr:colOff>9525</xdr:colOff>
                    <xdr:row>7</xdr:row>
                    <xdr:rowOff>0</xdr:rowOff>
                  </from>
                  <to>
                    <xdr:col>5</xdr:col>
                    <xdr:colOff>742950</xdr:colOff>
                    <xdr:row>8</xdr:row>
                    <xdr:rowOff>47625</xdr:rowOff>
                  </to>
                </anchor>
              </controlPr>
            </control>
          </mc:Choice>
        </mc:AlternateContent>
        <mc:AlternateContent xmlns:mc="http://schemas.openxmlformats.org/markup-compatibility/2006">
          <mc:Choice Requires="x14">
            <control shapeId="15374" r:id="rId16" name="Drop Down 14">
              <controlPr defaultSize="0" autoLine="0" autoPict="0">
                <anchor moveWithCells="1">
                  <from>
                    <xdr:col>6</xdr:col>
                    <xdr:colOff>9525</xdr:colOff>
                    <xdr:row>6</xdr:row>
                    <xdr:rowOff>0</xdr:rowOff>
                  </from>
                  <to>
                    <xdr:col>6</xdr:col>
                    <xdr:colOff>742950</xdr:colOff>
                    <xdr:row>7</xdr:row>
                    <xdr:rowOff>47625</xdr:rowOff>
                  </to>
                </anchor>
              </controlPr>
            </control>
          </mc:Choice>
        </mc:AlternateContent>
        <mc:AlternateContent xmlns:mc="http://schemas.openxmlformats.org/markup-compatibility/2006">
          <mc:Choice Requires="x14">
            <control shapeId="15375" r:id="rId17" name="Drop Down 15">
              <controlPr defaultSize="0" autoLine="0" autoPict="0">
                <anchor moveWithCells="1">
                  <from>
                    <xdr:col>4</xdr:col>
                    <xdr:colOff>9525</xdr:colOff>
                    <xdr:row>14</xdr:row>
                    <xdr:rowOff>9525</xdr:rowOff>
                  </from>
                  <to>
                    <xdr:col>4</xdr:col>
                    <xdr:colOff>742950</xdr:colOff>
                    <xdr:row>15</xdr:row>
                    <xdr:rowOff>57150</xdr:rowOff>
                  </to>
                </anchor>
              </controlPr>
            </control>
          </mc:Choice>
        </mc:AlternateContent>
        <mc:AlternateContent xmlns:mc="http://schemas.openxmlformats.org/markup-compatibility/2006">
          <mc:Choice Requires="x14">
            <control shapeId="15376" r:id="rId18" name="Drop Down 16">
              <controlPr defaultSize="0" autoLine="0" autoPict="0">
                <anchor moveWithCells="1">
                  <from>
                    <xdr:col>3</xdr:col>
                    <xdr:colOff>19050</xdr:colOff>
                    <xdr:row>15</xdr:row>
                    <xdr:rowOff>9525</xdr:rowOff>
                  </from>
                  <to>
                    <xdr:col>3</xdr:col>
                    <xdr:colOff>752475</xdr:colOff>
                    <xdr:row>16</xdr:row>
                    <xdr:rowOff>57150</xdr:rowOff>
                  </to>
                </anchor>
              </controlPr>
            </control>
          </mc:Choice>
        </mc:AlternateContent>
        <mc:AlternateContent xmlns:mc="http://schemas.openxmlformats.org/markup-compatibility/2006">
          <mc:Choice Requires="x14">
            <control shapeId="15377" r:id="rId19" name="Drop Down 17">
              <controlPr defaultSize="0" autoLine="0" autoPict="0">
                <anchor moveWithCells="1">
                  <from>
                    <xdr:col>4</xdr:col>
                    <xdr:colOff>9525</xdr:colOff>
                    <xdr:row>16</xdr:row>
                    <xdr:rowOff>0</xdr:rowOff>
                  </from>
                  <to>
                    <xdr:col>4</xdr:col>
                    <xdr:colOff>742950</xdr:colOff>
                    <xdr:row>17</xdr:row>
                    <xdr:rowOff>19050</xdr:rowOff>
                  </to>
                </anchor>
              </controlPr>
            </control>
          </mc:Choice>
        </mc:AlternateContent>
        <mc:AlternateContent xmlns:mc="http://schemas.openxmlformats.org/markup-compatibility/2006">
          <mc:Choice Requires="x14">
            <control shapeId="15378" r:id="rId20" name="Drop Down 18">
              <controlPr defaultSize="0" autoLine="0" autoPict="0">
                <anchor moveWithCells="1">
                  <from>
                    <xdr:col>4</xdr:col>
                    <xdr:colOff>9525</xdr:colOff>
                    <xdr:row>16</xdr:row>
                    <xdr:rowOff>200025</xdr:rowOff>
                  </from>
                  <to>
                    <xdr:col>4</xdr:col>
                    <xdr:colOff>742950</xdr:colOff>
                    <xdr:row>18</xdr:row>
                    <xdr:rowOff>19050</xdr:rowOff>
                  </to>
                </anchor>
              </controlPr>
            </control>
          </mc:Choice>
        </mc:AlternateContent>
        <mc:AlternateContent xmlns:mc="http://schemas.openxmlformats.org/markup-compatibility/2006">
          <mc:Choice Requires="x14">
            <control shapeId="15379" r:id="rId21" name="Drop Down 19">
              <controlPr defaultSize="0" autoLine="0" autoPict="0">
                <anchor moveWithCells="1">
                  <from>
                    <xdr:col>4</xdr:col>
                    <xdr:colOff>9525</xdr:colOff>
                    <xdr:row>17</xdr:row>
                    <xdr:rowOff>209550</xdr:rowOff>
                  </from>
                  <to>
                    <xdr:col>4</xdr:col>
                    <xdr:colOff>742950</xdr:colOff>
                    <xdr:row>19</xdr:row>
                    <xdr:rowOff>19050</xdr:rowOff>
                  </to>
                </anchor>
              </controlPr>
            </control>
          </mc:Choice>
        </mc:AlternateContent>
        <mc:AlternateContent xmlns:mc="http://schemas.openxmlformats.org/markup-compatibility/2006">
          <mc:Choice Requires="x14">
            <control shapeId="15380" r:id="rId22" name="Drop Down 20">
              <controlPr defaultSize="0" autoLine="0" autoPict="0">
                <anchor moveWithCells="1">
                  <from>
                    <xdr:col>4</xdr:col>
                    <xdr:colOff>9525</xdr:colOff>
                    <xdr:row>19</xdr:row>
                    <xdr:rowOff>0</xdr:rowOff>
                  </from>
                  <to>
                    <xdr:col>4</xdr:col>
                    <xdr:colOff>742950</xdr:colOff>
                    <xdr:row>20</xdr:row>
                    <xdr:rowOff>19050</xdr:rowOff>
                  </to>
                </anchor>
              </controlPr>
            </control>
          </mc:Choice>
        </mc:AlternateContent>
        <mc:AlternateContent xmlns:mc="http://schemas.openxmlformats.org/markup-compatibility/2006">
          <mc:Choice Requires="x14">
            <control shapeId="15381" r:id="rId23" name="Drop Down 21">
              <controlPr defaultSize="0" autoLine="0" autoPict="0">
                <anchor moveWithCells="1">
                  <from>
                    <xdr:col>5</xdr:col>
                    <xdr:colOff>0</xdr:colOff>
                    <xdr:row>28</xdr:row>
                    <xdr:rowOff>0</xdr:rowOff>
                  </from>
                  <to>
                    <xdr:col>5</xdr:col>
                    <xdr:colOff>733425</xdr:colOff>
                    <xdr:row>29</xdr:row>
                    <xdr:rowOff>19050</xdr:rowOff>
                  </to>
                </anchor>
              </controlPr>
            </control>
          </mc:Choice>
        </mc:AlternateContent>
        <mc:AlternateContent xmlns:mc="http://schemas.openxmlformats.org/markup-compatibility/2006">
          <mc:Choice Requires="x14">
            <control shapeId="15382" r:id="rId24" name="Drop Down 22">
              <controlPr defaultSize="0" autoLine="0" autoPict="0">
                <anchor moveWithCells="1">
                  <from>
                    <xdr:col>6</xdr:col>
                    <xdr:colOff>9525</xdr:colOff>
                    <xdr:row>29</xdr:row>
                    <xdr:rowOff>9525</xdr:rowOff>
                  </from>
                  <to>
                    <xdr:col>6</xdr:col>
                    <xdr:colOff>742950</xdr:colOff>
                    <xdr:row>30</xdr:row>
                    <xdr:rowOff>28575</xdr:rowOff>
                  </to>
                </anchor>
              </controlPr>
            </control>
          </mc:Choice>
        </mc:AlternateContent>
        <mc:AlternateContent xmlns:mc="http://schemas.openxmlformats.org/markup-compatibility/2006">
          <mc:Choice Requires="x14">
            <control shapeId="15383" r:id="rId25" name="Drop Down 23">
              <controlPr defaultSize="0" autoLine="0" autoPict="0">
                <anchor moveWithCells="1">
                  <from>
                    <xdr:col>4</xdr:col>
                    <xdr:colOff>9525</xdr:colOff>
                    <xdr:row>13</xdr:row>
                    <xdr:rowOff>9525</xdr:rowOff>
                  </from>
                  <to>
                    <xdr:col>4</xdr:col>
                    <xdr:colOff>742950</xdr:colOff>
                    <xdr:row>14</xdr:row>
                    <xdr:rowOff>57150</xdr:rowOff>
                  </to>
                </anchor>
              </controlPr>
            </control>
          </mc:Choice>
        </mc:AlternateContent>
        <mc:AlternateContent xmlns:mc="http://schemas.openxmlformats.org/markup-compatibility/2006">
          <mc:Choice Requires="x14">
            <control shapeId="15384" r:id="rId26" name="Drop Down 24">
              <controlPr defaultSize="0" autoLine="0" autoPict="0">
                <anchor moveWithCells="1">
                  <from>
                    <xdr:col>5</xdr:col>
                    <xdr:colOff>0</xdr:colOff>
                    <xdr:row>30</xdr:row>
                    <xdr:rowOff>9525</xdr:rowOff>
                  </from>
                  <to>
                    <xdr:col>5</xdr:col>
                    <xdr:colOff>733425</xdr:colOff>
                    <xdr:row>31</xdr:row>
                    <xdr:rowOff>28575</xdr:rowOff>
                  </to>
                </anchor>
              </controlPr>
            </control>
          </mc:Choice>
        </mc:AlternateContent>
        <mc:AlternateContent xmlns:mc="http://schemas.openxmlformats.org/markup-compatibility/2006">
          <mc:Choice Requires="x14">
            <control shapeId="15385" r:id="rId27" name="Drop Down 25">
              <controlPr defaultSize="0" autoLine="0" autoPict="0">
                <anchor moveWithCells="1">
                  <from>
                    <xdr:col>6</xdr:col>
                    <xdr:colOff>9525</xdr:colOff>
                    <xdr:row>31</xdr:row>
                    <xdr:rowOff>9525</xdr:rowOff>
                  </from>
                  <to>
                    <xdr:col>6</xdr:col>
                    <xdr:colOff>742950</xdr:colOff>
                    <xdr:row>32</xdr:row>
                    <xdr:rowOff>28575</xdr:rowOff>
                  </to>
                </anchor>
              </controlPr>
            </control>
          </mc:Choice>
        </mc:AlternateContent>
        <mc:AlternateContent xmlns:mc="http://schemas.openxmlformats.org/markup-compatibility/2006">
          <mc:Choice Requires="x14">
            <control shapeId="15386" r:id="rId28" name="Drop Down 26">
              <controlPr defaultSize="0" autoLine="0" autoPict="0">
                <anchor moveWithCells="1">
                  <from>
                    <xdr:col>6</xdr:col>
                    <xdr:colOff>9525</xdr:colOff>
                    <xdr:row>32</xdr:row>
                    <xdr:rowOff>9525</xdr:rowOff>
                  </from>
                  <to>
                    <xdr:col>6</xdr:col>
                    <xdr:colOff>742950</xdr:colOff>
                    <xdr:row>33</xdr:row>
                    <xdr:rowOff>28575</xdr:rowOff>
                  </to>
                </anchor>
              </controlPr>
            </control>
          </mc:Choice>
        </mc:AlternateContent>
        <mc:AlternateContent xmlns:mc="http://schemas.openxmlformats.org/markup-compatibility/2006">
          <mc:Choice Requires="x14">
            <control shapeId="15387" r:id="rId29" name="Drop Down 27">
              <controlPr defaultSize="0" autoLine="0" autoPict="0">
                <anchor moveWithCells="1">
                  <from>
                    <xdr:col>6</xdr:col>
                    <xdr:colOff>9525</xdr:colOff>
                    <xdr:row>33</xdr:row>
                    <xdr:rowOff>9525</xdr:rowOff>
                  </from>
                  <to>
                    <xdr:col>6</xdr:col>
                    <xdr:colOff>742950</xdr:colOff>
                    <xdr:row>34</xdr:row>
                    <xdr:rowOff>28575</xdr:rowOff>
                  </to>
                </anchor>
              </controlPr>
            </control>
          </mc:Choice>
        </mc:AlternateContent>
        <mc:AlternateContent xmlns:mc="http://schemas.openxmlformats.org/markup-compatibility/2006">
          <mc:Choice Requires="x14">
            <control shapeId="15388" r:id="rId30" name="Drop Down 28">
              <controlPr defaultSize="0" autoLine="0" autoPict="0">
                <anchor moveWithCells="1">
                  <from>
                    <xdr:col>6</xdr:col>
                    <xdr:colOff>0</xdr:colOff>
                    <xdr:row>34</xdr:row>
                    <xdr:rowOff>0</xdr:rowOff>
                  </from>
                  <to>
                    <xdr:col>6</xdr:col>
                    <xdr:colOff>733425</xdr:colOff>
                    <xdr:row>35</xdr:row>
                    <xdr:rowOff>19050</xdr:rowOff>
                  </to>
                </anchor>
              </controlPr>
            </control>
          </mc:Choice>
        </mc:AlternateContent>
        <mc:AlternateContent xmlns:mc="http://schemas.openxmlformats.org/markup-compatibility/2006">
          <mc:Choice Requires="x14">
            <control shapeId="15389" r:id="rId31" name="Drop Down 29">
              <controlPr defaultSize="0" autoLine="0" autoPict="0">
                <anchor moveWithCells="1">
                  <from>
                    <xdr:col>4</xdr:col>
                    <xdr:colOff>0</xdr:colOff>
                    <xdr:row>35</xdr:row>
                    <xdr:rowOff>0</xdr:rowOff>
                  </from>
                  <to>
                    <xdr:col>4</xdr:col>
                    <xdr:colOff>733425</xdr:colOff>
                    <xdr:row>36</xdr:row>
                    <xdr:rowOff>19050</xdr:rowOff>
                  </to>
                </anchor>
              </controlPr>
            </control>
          </mc:Choice>
        </mc:AlternateContent>
        <mc:AlternateContent xmlns:mc="http://schemas.openxmlformats.org/markup-compatibility/2006">
          <mc:Choice Requires="x14">
            <control shapeId="15390" r:id="rId32" name="Drop Down 30">
              <controlPr defaultSize="0" autoLine="0" autoPict="0">
                <anchor moveWithCells="1">
                  <from>
                    <xdr:col>4</xdr:col>
                    <xdr:colOff>0</xdr:colOff>
                    <xdr:row>36</xdr:row>
                    <xdr:rowOff>9525</xdr:rowOff>
                  </from>
                  <to>
                    <xdr:col>4</xdr:col>
                    <xdr:colOff>733425</xdr:colOff>
                    <xdr:row>37</xdr:row>
                    <xdr:rowOff>28575</xdr:rowOff>
                  </to>
                </anchor>
              </controlPr>
            </control>
          </mc:Choice>
        </mc:AlternateContent>
        <mc:AlternateContent xmlns:mc="http://schemas.openxmlformats.org/markup-compatibility/2006">
          <mc:Choice Requires="x14">
            <control shapeId="15391" r:id="rId33" name="Drop Down 31">
              <controlPr defaultSize="0" autoLine="0" autoPict="0">
                <anchor moveWithCells="1">
                  <from>
                    <xdr:col>7</xdr:col>
                    <xdr:colOff>0</xdr:colOff>
                    <xdr:row>5</xdr:row>
                    <xdr:rowOff>9525</xdr:rowOff>
                  </from>
                  <to>
                    <xdr:col>7</xdr:col>
                    <xdr:colOff>733425</xdr:colOff>
                    <xdr:row>6</xdr:row>
                    <xdr:rowOff>57150</xdr:rowOff>
                  </to>
                </anchor>
              </controlPr>
            </control>
          </mc:Choice>
        </mc:AlternateContent>
        <mc:AlternateContent xmlns:mc="http://schemas.openxmlformats.org/markup-compatibility/2006">
          <mc:Choice Requires="x14">
            <control shapeId="15392" r:id="rId34" name="Drop Down 32">
              <controlPr defaultSize="0" autoLine="0" autoPict="0">
                <anchor moveWithCells="1">
                  <from>
                    <xdr:col>7</xdr:col>
                    <xdr:colOff>0</xdr:colOff>
                    <xdr:row>7</xdr:row>
                    <xdr:rowOff>9525</xdr:rowOff>
                  </from>
                  <to>
                    <xdr:col>7</xdr:col>
                    <xdr:colOff>733425</xdr:colOff>
                    <xdr:row>8</xdr:row>
                    <xdr:rowOff>47625</xdr:rowOff>
                  </to>
                </anchor>
              </controlPr>
            </control>
          </mc:Choice>
        </mc:AlternateContent>
        <mc:AlternateContent xmlns:mc="http://schemas.openxmlformats.org/markup-compatibility/2006">
          <mc:Choice Requires="x14">
            <control shapeId="15393" r:id="rId35" name="Drop Down 33">
              <controlPr defaultSize="0" autoLine="0" autoPict="0">
                <anchor moveWithCells="1">
                  <from>
                    <xdr:col>7</xdr:col>
                    <xdr:colOff>9525</xdr:colOff>
                    <xdr:row>11</xdr:row>
                    <xdr:rowOff>9525</xdr:rowOff>
                  </from>
                  <to>
                    <xdr:col>7</xdr:col>
                    <xdr:colOff>742950</xdr:colOff>
                    <xdr:row>11</xdr:row>
                    <xdr:rowOff>209550</xdr:rowOff>
                  </to>
                </anchor>
              </controlPr>
            </control>
          </mc:Choice>
        </mc:AlternateContent>
        <mc:AlternateContent xmlns:mc="http://schemas.openxmlformats.org/markup-compatibility/2006">
          <mc:Choice Requires="x14">
            <control shapeId="15394" r:id="rId36" name="Drop Down 34">
              <controlPr defaultSize="0" autoLine="0" autoPict="0">
                <anchor moveWithCells="1">
                  <from>
                    <xdr:col>7</xdr:col>
                    <xdr:colOff>9525</xdr:colOff>
                    <xdr:row>12</xdr:row>
                    <xdr:rowOff>9525</xdr:rowOff>
                  </from>
                  <to>
                    <xdr:col>7</xdr:col>
                    <xdr:colOff>742950</xdr:colOff>
                    <xdr:row>13</xdr:row>
                    <xdr:rowOff>47625</xdr:rowOff>
                  </to>
                </anchor>
              </controlPr>
            </control>
          </mc:Choice>
        </mc:AlternateContent>
        <mc:AlternateContent xmlns:mc="http://schemas.openxmlformats.org/markup-compatibility/2006">
          <mc:Choice Requires="x14">
            <control shapeId="15395" r:id="rId37" name="Drop Down 35">
              <controlPr defaultSize="0" autoLine="0" autoPict="0">
                <anchor moveWithCells="1">
                  <from>
                    <xdr:col>7</xdr:col>
                    <xdr:colOff>0</xdr:colOff>
                    <xdr:row>15</xdr:row>
                    <xdr:rowOff>9525</xdr:rowOff>
                  </from>
                  <to>
                    <xdr:col>7</xdr:col>
                    <xdr:colOff>733425</xdr:colOff>
                    <xdr:row>16</xdr:row>
                    <xdr:rowOff>47625</xdr:rowOff>
                  </to>
                </anchor>
              </controlPr>
            </control>
          </mc:Choice>
        </mc:AlternateContent>
        <mc:AlternateContent xmlns:mc="http://schemas.openxmlformats.org/markup-compatibility/2006">
          <mc:Choice Requires="x14">
            <control shapeId="15396" r:id="rId38" name="Drop Down 36">
              <controlPr defaultSize="0" autoLine="0" autoPict="0">
                <anchor moveWithCells="1">
                  <from>
                    <xdr:col>7</xdr:col>
                    <xdr:colOff>9525</xdr:colOff>
                    <xdr:row>28</xdr:row>
                    <xdr:rowOff>0</xdr:rowOff>
                  </from>
                  <to>
                    <xdr:col>7</xdr:col>
                    <xdr:colOff>742950</xdr:colOff>
                    <xdr:row>29</xdr:row>
                    <xdr:rowOff>28575</xdr:rowOff>
                  </to>
                </anchor>
              </controlPr>
            </control>
          </mc:Choice>
        </mc:AlternateContent>
        <mc:AlternateContent xmlns:mc="http://schemas.openxmlformats.org/markup-compatibility/2006">
          <mc:Choice Requires="x14">
            <control shapeId="15397" r:id="rId39" name="Drop Down 37">
              <controlPr defaultSize="0" autoLine="0" autoPict="0">
                <anchor moveWithCells="1">
                  <from>
                    <xdr:col>7</xdr:col>
                    <xdr:colOff>9525</xdr:colOff>
                    <xdr:row>30</xdr:row>
                    <xdr:rowOff>9525</xdr:rowOff>
                  </from>
                  <to>
                    <xdr:col>7</xdr:col>
                    <xdr:colOff>742950</xdr:colOff>
                    <xdr:row>31</xdr:row>
                    <xdr:rowOff>28575</xdr:rowOff>
                  </to>
                </anchor>
              </controlPr>
            </control>
          </mc:Choice>
        </mc:AlternateContent>
        <mc:AlternateContent xmlns:mc="http://schemas.openxmlformats.org/markup-compatibility/2006">
          <mc:Choice Requires="x14">
            <control shapeId="15398" r:id="rId40" name="Drop Down 38">
              <controlPr defaultSize="0" autoLine="0" autoPict="0">
                <anchor moveWithCells="1">
                  <from>
                    <xdr:col>8</xdr:col>
                    <xdr:colOff>0</xdr:colOff>
                    <xdr:row>4</xdr:row>
                    <xdr:rowOff>9525</xdr:rowOff>
                  </from>
                  <to>
                    <xdr:col>8</xdr:col>
                    <xdr:colOff>981075</xdr:colOff>
                    <xdr:row>5</xdr:row>
                    <xdr:rowOff>57150</xdr:rowOff>
                  </to>
                </anchor>
              </controlPr>
            </control>
          </mc:Choice>
        </mc:AlternateContent>
        <mc:AlternateContent xmlns:mc="http://schemas.openxmlformats.org/markup-compatibility/2006">
          <mc:Choice Requires="x14">
            <control shapeId="15399" r:id="rId41" name="Drop Down 39">
              <controlPr defaultSize="0" autoLine="0" autoPict="0">
                <anchor moveWithCells="1">
                  <from>
                    <xdr:col>8</xdr:col>
                    <xdr:colOff>0</xdr:colOff>
                    <xdr:row>6</xdr:row>
                    <xdr:rowOff>9525</xdr:rowOff>
                  </from>
                  <to>
                    <xdr:col>8</xdr:col>
                    <xdr:colOff>981075</xdr:colOff>
                    <xdr:row>7</xdr:row>
                    <xdr:rowOff>57150</xdr:rowOff>
                  </to>
                </anchor>
              </controlPr>
            </control>
          </mc:Choice>
        </mc:AlternateContent>
        <mc:AlternateContent xmlns:mc="http://schemas.openxmlformats.org/markup-compatibility/2006">
          <mc:Choice Requires="x14">
            <control shapeId="15400" r:id="rId42" name="Drop Down 40">
              <controlPr defaultSize="0" autoLine="0" autoPict="0">
                <anchor moveWithCells="1">
                  <from>
                    <xdr:col>8</xdr:col>
                    <xdr:colOff>0</xdr:colOff>
                    <xdr:row>8</xdr:row>
                    <xdr:rowOff>9525</xdr:rowOff>
                  </from>
                  <to>
                    <xdr:col>8</xdr:col>
                    <xdr:colOff>981075</xdr:colOff>
                    <xdr:row>9</xdr:row>
                    <xdr:rowOff>57150</xdr:rowOff>
                  </to>
                </anchor>
              </controlPr>
            </control>
          </mc:Choice>
        </mc:AlternateContent>
        <mc:AlternateContent xmlns:mc="http://schemas.openxmlformats.org/markup-compatibility/2006">
          <mc:Choice Requires="x14">
            <control shapeId="15401" r:id="rId43" name="Drop Down 41">
              <controlPr defaultSize="0" autoLine="0" autoPict="0">
                <anchor moveWithCells="1">
                  <from>
                    <xdr:col>8</xdr:col>
                    <xdr:colOff>0</xdr:colOff>
                    <xdr:row>13</xdr:row>
                    <xdr:rowOff>9525</xdr:rowOff>
                  </from>
                  <to>
                    <xdr:col>8</xdr:col>
                    <xdr:colOff>981075</xdr:colOff>
                    <xdr:row>14</xdr:row>
                    <xdr:rowOff>57150</xdr:rowOff>
                  </to>
                </anchor>
              </controlPr>
            </control>
          </mc:Choice>
        </mc:AlternateContent>
        <mc:AlternateContent xmlns:mc="http://schemas.openxmlformats.org/markup-compatibility/2006">
          <mc:Choice Requires="x14">
            <control shapeId="15402" r:id="rId44" name="Drop Down 42">
              <controlPr defaultSize="0" autoLine="0" autoPict="0">
                <anchor moveWithCells="1">
                  <from>
                    <xdr:col>8</xdr:col>
                    <xdr:colOff>0</xdr:colOff>
                    <xdr:row>14</xdr:row>
                    <xdr:rowOff>9525</xdr:rowOff>
                  </from>
                  <to>
                    <xdr:col>8</xdr:col>
                    <xdr:colOff>981075</xdr:colOff>
                    <xdr:row>15</xdr:row>
                    <xdr:rowOff>57150</xdr:rowOff>
                  </to>
                </anchor>
              </controlPr>
            </control>
          </mc:Choice>
        </mc:AlternateContent>
        <mc:AlternateContent xmlns:mc="http://schemas.openxmlformats.org/markup-compatibility/2006">
          <mc:Choice Requires="x14">
            <control shapeId="15403" r:id="rId45" name="Drop Down 43">
              <controlPr defaultSize="0" autoLine="0" autoPict="0">
                <anchor moveWithCells="1">
                  <from>
                    <xdr:col>8</xdr:col>
                    <xdr:colOff>0</xdr:colOff>
                    <xdr:row>16</xdr:row>
                    <xdr:rowOff>9525</xdr:rowOff>
                  </from>
                  <to>
                    <xdr:col>8</xdr:col>
                    <xdr:colOff>981075</xdr:colOff>
                    <xdr:row>17</xdr:row>
                    <xdr:rowOff>28575</xdr:rowOff>
                  </to>
                </anchor>
              </controlPr>
            </control>
          </mc:Choice>
        </mc:AlternateContent>
        <mc:AlternateContent xmlns:mc="http://schemas.openxmlformats.org/markup-compatibility/2006">
          <mc:Choice Requires="x14">
            <control shapeId="15404" r:id="rId46" name="Drop Down 44">
              <controlPr defaultSize="0" autoLine="0" autoPict="0">
                <anchor moveWithCells="1">
                  <from>
                    <xdr:col>8</xdr:col>
                    <xdr:colOff>0</xdr:colOff>
                    <xdr:row>17</xdr:row>
                    <xdr:rowOff>9525</xdr:rowOff>
                  </from>
                  <to>
                    <xdr:col>8</xdr:col>
                    <xdr:colOff>981075</xdr:colOff>
                    <xdr:row>18</xdr:row>
                    <xdr:rowOff>28575</xdr:rowOff>
                  </to>
                </anchor>
              </controlPr>
            </control>
          </mc:Choice>
        </mc:AlternateContent>
        <mc:AlternateContent xmlns:mc="http://schemas.openxmlformats.org/markup-compatibility/2006">
          <mc:Choice Requires="x14">
            <control shapeId="15405" r:id="rId47" name="Drop Down 45">
              <controlPr defaultSize="0" autoLine="0" autoPict="0">
                <anchor moveWithCells="1">
                  <from>
                    <xdr:col>8</xdr:col>
                    <xdr:colOff>0</xdr:colOff>
                    <xdr:row>18</xdr:row>
                    <xdr:rowOff>9525</xdr:rowOff>
                  </from>
                  <to>
                    <xdr:col>8</xdr:col>
                    <xdr:colOff>981075</xdr:colOff>
                    <xdr:row>19</xdr:row>
                    <xdr:rowOff>28575</xdr:rowOff>
                  </to>
                </anchor>
              </controlPr>
            </control>
          </mc:Choice>
        </mc:AlternateContent>
        <mc:AlternateContent xmlns:mc="http://schemas.openxmlformats.org/markup-compatibility/2006">
          <mc:Choice Requires="x14">
            <control shapeId="15406" r:id="rId48" name="Drop Down 46">
              <controlPr defaultSize="0" autoLine="0" autoPict="0">
                <anchor moveWithCells="1">
                  <from>
                    <xdr:col>8</xdr:col>
                    <xdr:colOff>0</xdr:colOff>
                    <xdr:row>22</xdr:row>
                    <xdr:rowOff>9525</xdr:rowOff>
                  </from>
                  <to>
                    <xdr:col>8</xdr:col>
                    <xdr:colOff>981075</xdr:colOff>
                    <xdr:row>23</xdr:row>
                    <xdr:rowOff>28575</xdr:rowOff>
                  </to>
                </anchor>
              </controlPr>
            </control>
          </mc:Choice>
        </mc:AlternateContent>
        <mc:AlternateContent xmlns:mc="http://schemas.openxmlformats.org/markup-compatibility/2006">
          <mc:Choice Requires="x14">
            <control shapeId="15407" r:id="rId49" name="Drop Down 47">
              <controlPr defaultSize="0" autoLine="0" autoPict="0">
                <anchor moveWithCells="1">
                  <from>
                    <xdr:col>8</xdr:col>
                    <xdr:colOff>0</xdr:colOff>
                    <xdr:row>23</xdr:row>
                    <xdr:rowOff>9525</xdr:rowOff>
                  </from>
                  <to>
                    <xdr:col>8</xdr:col>
                    <xdr:colOff>981075</xdr:colOff>
                    <xdr:row>24</xdr:row>
                    <xdr:rowOff>28575</xdr:rowOff>
                  </to>
                </anchor>
              </controlPr>
            </control>
          </mc:Choice>
        </mc:AlternateContent>
        <mc:AlternateContent xmlns:mc="http://schemas.openxmlformats.org/markup-compatibility/2006">
          <mc:Choice Requires="x14">
            <control shapeId="15408" r:id="rId50" name="Drop Down 48">
              <controlPr defaultSize="0" autoLine="0" autoPict="0">
                <anchor moveWithCells="1">
                  <from>
                    <xdr:col>8</xdr:col>
                    <xdr:colOff>0</xdr:colOff>
                    <xdr:row>24</xdr:row>
                    <xdr:rowOff>9525</xdr:rowOff>
                  </from>
                  <to>
                    <xdr:col>8</xdr:col>
                    <xdr:colOff>981075</xdr:colOff>
                    <xdr:row>25</xdr:row>
                    <xdr:rowOff>28575</xdr:rowOff>
                  </to>
                </anchor>
              </controlPr>
            </control>
          </mc:Choice>
        </mc:AlternateContent>
        <mc:AlternateContent xmlns:mc="http://schemas.openxmlformats.org/markup-compatibility/2006">
          <mc:Choice Requires="x14">
            <control shapeId="15409" r:id="rId51" name="Drop Down 49">
              <controlPr defaultSize="0" autoLine="0" autoPict="0">
                <anchor moveWithCells="1">
                  <from>
                    <xdr:col>8</xdr:col>
                    <xdr:colOff>0</xdr:colOff>
                    <xdr:row>27</xdr:row>
                    <xdr:rowOff>9525</xdr:rowOff>
                  </from>
                  <to>
                    <xdr:col>8</xdr:col>
                    <xdr:colOff>981075</xdr:colOff>
                    <xdr:row>28</xdr:row>
                    <xdr:rowOff>28575</xdr:rowOff>
                  </to>
                </anchor>
              </controlPr>
            </control>
          </mc:Choice>
        </mc:AlternateContent>
        <mc:AlternateContent xmlns:mc="http://schemas.openxmlformats.org/markup-compatibility/2006">
          <mc:Choice Requires="x14">
            <control shapeId="15410" r:id="rId52" name="Drop Down 50">
              <controlPr defaultSize="0" autoLine="0" autoPict="0">
                <anchor moveWithCells="1">
                  <from>
                    <xdr:col>8</xdr:col>
                    <xdr:colOff>0</xdr:colOff>
                    <xdr:row>29</xdr:row>
                    <xdr:rowOff>9525</xdr:rowOff>
                  </from>
                  <to>
                    <xdr:col>8</xdr:col>
                    <xdr:colOff>981075</xdr:colOff>
                    <xdr:row>30</xdr:row>
                    <xdr:rowOff>28575</xdr:rowOff>
                  </to>
                </anchor>
              </controlPr>
            </control>
          </mc:Choice>
        </mc:AlternateContent>
        <mc:AlternateContent xmlns:mc="http://schemas.openxmlformats.org/markup-compatibility/2006">
          <mc:Choice Requires="x14">
            <control shapeId="15411" r:id="rId53" name="Drop Down 51">
              <controlPr defaultSize="0" autoLine="0" autoPict="0">
                <anchor moveWithCells="1">
                  <from>
                    <xdr:col>8</xdr:col>
                    <xdr:colOff>0</xdr:colOff>
                    <xdr:row>31</xdr:row>
                    <xdr:rowOff>9525</xdr:rowOff>
                  </from>
                  <to>
                    <xdr:col>8</xdr:col>
                    <xdr:colOff>981075</xdr:colOff>
                    <xdr:row>32</xdr:row>
                    <xdr:rowOff>28575</xdr:rowOff>
                  </to>
                </anchor>
              </controlPr>
            </control>
          </mc:Choice>
        </mc:AlternateContent>
        <mc:AlternateContent xmlns:mc="http://schemas.openxmlformats.org/markup-compatibility/2006">
          <mc:Choice Requires="x14">
            <control shapeId="15412" r:id="rId54" name="Drop Down 52">
              <controlPr defaultSize="0" autoLine="0" autoPict="0">
                <anchor moveWithCells="1">
                  <from>
                    <xdr:col>8</xdr:col>
                    <xdr:colOff>0</xdr:colOff>
                    <xdr:row>32</xdr:row>
                    <xdr:rowOff>9525</xdr:rowOff>
                  </from>
                  <to>
                    <xdr:col>8</xdr:col>
                    <xdr:colOff>981075</xdr:colOff>
                    <xdr:row>33</xdr:row>
                    <xdr:rowOff>28575</xdr:rowOff>
                  </to>
                </anchor>
              </controlPr>
            </control>
          </mc:Choice>
        </mc:AlternateContent>
        <mc:AlternateContent xmlns:mc="http://schemas.openxmlformats.org/markup-compatibility/2006">
          <mc:Choice Requires="x14">
            <control shapeId="15413" r:id="rId55" name="Drop Down 53">
              <controlPr defaultSize="0" autoLine="0" autoPict="0">
                <anchor moveWithCells="1">
                  <from>
                    <xdr:col>8</xdr:col>
                    <xdr:colOff>0</xdr:colOff>
                    <xdr:row>33</xdr:row>
                    <xdr:rowOff>9525</xdr:rowOff>
                  </from>
                  <to>
                    <xdr:col>8</xdr:col>
                    <xdr:colOff>981075</xdr:colOff>
                    <xdr:row>34</xdr:row>
                    <xdr:rowOff>28575</xdr:rowOff>
                  </to>
                </anchor>
              </controlPr>
            </control>
          </mc:Choice>
        </mc:AlternateContent>
        <mc:AlternateContent xmlns:mc="http://schemas.openxmlformats.org/markup-compatibility/2006">
          <mc:Choice Requires="x14">
            <control shapeId="15414" r:id="rId56" name="Drop Down 54">
              <controlPr defaultSize="0" autoLine="0" autoPict="0">
                <anchor moveWithCells="1">
                  <from>
                    <xdr:col>8</xdr:col>
                    <xdr:colOff>0</xdr:colOff>
                    <xdr:row>34</xdr:row>
                    <xdr:rowOff>9525</xdr:rowOff>
                  </from>
                  <to>
                    <xdr:col>8</xdr:col>
                    <xdr:colOff>981075</xdr:colOff>
                    <xdr:row>35</xdr:row>
                    <xdr:rowOff>28575</xdr:rowOff>
                  </to>
                </anchor>
              </controlPr>
            </control>
          </mc:Choice>
        </mc:AlternateContent>
        <mc:AlternateContent xmlns:mc="http://schemas.openxmlformats.org/markup-compatibility/2006">
          <mc:Choice Requires="x14">
            <control shapeId="15415" r:id="rId57" name="Drop Down 55">
              <controlPr defaultSize="0" autoLine="0" autoPict="0">
                <anchor moveWithCells="1">
                  <from>
                    <xdr:col>8</xdr:col>
                    <xdr:colOff>0</xdr:colOff>
                    <xdr:row>35</xdr:row>
                    <xdr:rowOff>9525</xdr:rowOff>
                  </from>
                  <to>
                    <xdr:col>8</xdr:col>
                    <xdr:colOff>981075</xdr:colOff>
                    <xdr:row>36</xdr:row>
                    <xdr:rowOff>28575</xdr:rowOff>
                  </to>
                </anchor>
              </controlPr>
            </control>
          </mc:Choice>
        </mc:AlternateContent>
        <mc:AlternateContent xmlns:mc="http://schemas.openxmlformats.org/markup-compatibility/2006">
          <mc:Choice Requires="x14">
            <control shapeId="15416" r:id="rId58" name="Drop Down 56">
              <controlPr defaultSize="0" autoLine="0" autoPict="0">
                <anchor moveWithCells="1">
                  <from>
                    <xdr:col>8</xdr:col>
                    <xdr:colOff>0</xdr:colOff>
                    <xdr:row>36</xdr:row>
                    <xdr:rowOff>9525</xdr:rowOff>
                  </from>
                  <to>
                    <xdr:col>8</xdr:col>
                    <xdr:colOff>981075</xdr:colOff>
                    <xdr:row>37</xdr:row>
                    <xdr:rowOff>28575</xdr:rowOff>
                  </to>
                </anchor>
              </controlPr>
            </control>
          </mc:Choice>
        </mc:AlternateContent>
        <mc:AlternateContent xmlns:mc="http://schemas.openxmlformats.org/markup-compatibility/2006">
          <mc:Choice Requires="x14">
            <control shapeId="15417" r:id="rId59" name="Drop Down 57">
              <controlPr defaultSize="0" autoLine="0" autoPict="0">
                <anchor moveWithCells="1">
                  <from>
                    <xdr:col>8</xdr:col>
                    <xdr:colOff>0</xdr:colOff>
                    <xdr:row>37</xdr:row>
                    <xdr:rowOff>9525</xdr:rowOff>
                  </from>
                  <to>
                    <xdr:col>8</xdr:col>
                    <xdr:colOff>981075</xdr:colOff>
                    <xdr:row>38</xdr:row>
                    <xdr:rowOff>28575</xdr:rowOff>
                  </to>
                </anchor>
              </controlPr>
            </control>
          </mc:Choice>
        </mc:AlternateContent>
        <mc:AlternateContent xmlns:mc="http://schemas.openxmlformats.org/markup-compatibility/2006">
          <mc:Choice Requires="x14">
            <control shapeId="15418" r:id="rId60" name="Drop Down 58">
              <controlPr defaultSize="0" autoLine="0" autoPict="0">
                <anchor moveWithCells="1">
                  <from>
                    <xdr:col>8</xdr:col>
                    <xdr:colOff>0</xdr:colOff>
                    <xdr:row>40</xdr:row>
                    <xdr:rowOff>9525</xdr:rowOff>
                  </from>
                  <to>
                    <xdr:col>8</xdr:col>
                    <xdr:colOff>981075</xdr:colOff>
                    <xdr:row>41</xdr:row>
                    <xdr:rowOff>28575</xdr:rowOff>
                  </to>
                </anchor>
              </controlPr>
            </control>
          </mc:Choice>
        </mc:AlternateContent>
        <mc:AlternateContent xmlns:mc="http://schemas.openxmlformats.org/markup-compatibility/2006">
          <mc:Choice Requires="x14">
            <control shapeId="15419" r:id="rId61" name="Drop Down 59">
              <controlPr defaultSize="0" autoLine="0" autoPict="0">
                <anchor moveWithCells="1">
                  <from>
                    <xdr:col>8</xdr:col>
                    <xdr:colOff>0</xdr:colOff>
                    <xdr:row>42</xdr:row>
                    <xdr:rowOff>9525</xdr:rowOff>
                  </from>
                  <to>
                    <xdr:col>8</xdr:col>
                    <xdr:colOff>981075</xdr:colOff>
                    <xdr:row>43</xdr:row>
                    <xdr:rowOff>28575</xdr:rowOff>
                  </to>
                </anchor>
              </controlPr>
            </control>
          </mc:Choice>
        </mc:AlternateContent>
        <mc:AlternateContent xmlns:mc="http://schemas.openxmlformats.org/markup-compatibility/2006">
          <mc:Choice Requires="x14">
            <control shapeId="15420" r:id="rId62" name="Drop Down 60">
              <controlPr defaultSize="0" autoLine="0" autoPict="0">
                <anchor moveWithCells="1">
                  <from>
                    <xdr:col>3</xdr:col>
                    <xdr:colOff>19050</xdr:colOff>
                    <xdr:row>53</xdr:row>
                    <xdr:rowOff>19050</xdr:rowOff>
                  </from>
                  <to>
                    <xdr:col>3</xdr:col>
                    <xdr:colOff>752475</xdr:colOff>
                    <xdr:row>54</xdr:row>
                    <xdr:rowOff>28575</xdr:rowOff>
                  </to>
                </anchor>
              </controlPr>
            </control>
          </mc:Choice>
        </mc:AlternateContent>
        <mc:AlternateContent xmlns:mc="http://schemas.openxmlformats.org/markup-compatibility/2006">
          <mc:Choice Requires="x14">
            <control shapeId="15421" r:id="rId63" name="Drop Down 61">
              <controlPr defaultSize="0" autoLine="0" autoPict="0">
                <anchor moveWithCells="1">
                  <from>
                    <xdr:col>4</xdr:col>
                    <xdr:colOff>0</xdr:colOff>
                    <xdr:row>49</xdr:row>
                    <xdr:rowOff>19050</xdr:rowOff>
                  </from>
                  <to>
                    <xdr:col>4</xdr:col>
                    <xdr:colOff>733425</xdr:colOff>
                    <xdr:row>50</xdr:row>
                    <xdr:rowOff>28575</xdr:rowOff>
                  </to>
                </anchor>
              </controlPr>
            </control>
          </mc:Choice>
        </mc:AlternateContent>
        <mc:AlternateContent xmlns:mc="http://schemas.openxmlformats.org/markup-compatibility/2006">
          <mc:Choice Requires="x14">
            <control shapeId="15422" r:id="rId64" name="Drop Down 62">
              <controlPr defaultSize="0" autoLine="0" autoPict="0">
                <anchor moveWithCells="1">
                  <from>
                    <xdr:col>9</xdr:col>
                    <xdr:colOff>0</xdr:colOff>
                    <xdr:row>4</xdr:row>
                    <xdr:rowOff>9525</xdr:rowOff>
                  </from>
                  <to>
                    <xdr:col>10</xdr:col>
                    <xdr:colOff>0</xdr:colOff>
                    <xdr:row>5</xdr:row>
                    <xdr:rowOff>104775</xdr:rowOff>
                  </to>
                </anchor>
              </controlPr>
            </control>
          </mc:Choice>
        </mc:AlternateContent>
        <mc:AlternateContent xmlns:mc="http://schemas.openxmlformats.org/markup-compatibility/2006">
          <mc:Choice Requires="x14">
            <control shapeId="15423" r:id="rId65" name="Drop Down 63">
              <controlPr defaultSize="0" autoLine="0" autoPict="0">
                <anchor moveWithCells="1">
                  <from>
                    <xdr:col>9</xdr:col>
                    <xdr:colOff>0</xdr:colOff>
                    <xdr:row>5</xdr:row>
                    <xdr:rowOff>9525</xdr:rowOff>
                  </from>
                  <to>
                    <xdr:col>10</xdr:col>
                    <xdr:colOff>0</xdr:colOff>
                    <xdr:row>6</xdr:row>
                    <xdr:rowOff>104775</xdr:rowOff>
                  </to>
                </anchor>
              </controlPr>
            </control>
          </mc:Choice>
        </mc:AlternateContent>
        <mc:AlternateContent xmlns:mc="http://schemas.openxmlformats.org/markup-compatibility/2006">
          <mc:Choice Requires="x14">
            <control shapeId="15424" r:id="rId66" name="Drop Down 64">
              <controlPr defaultSize="0" autoLine="0" autoPict="0">
                <anchor moveWithCells="1">
                  <from>
                    <xdr:col>9</xdr:col>
                    <xdr:colOff>0</xdr:colOff>
                    <xdr:row>6</xdr:row>
                    <xdr:rowOff>9525</xdr:rowOff>
                  </from>
                  <to>
                    <xdr:col>10</xdr:col>
                    <xdr:colOff>0</xdr:colOff>
                    <xdr:row>7</xdr:row>
                    <xdr:rowOff>95250</xdr:rowOff>
                  </to>
                </anchor>
              </controlPr>
            </control>
          </mc:Choice>
        </mc:AlternateContent>
        <mc:AlternateContent xmlns:mc="http://schemas.openxmlformats.org/markup-compatibility/2006">
          <mc:Choice Requires="x14">
            <control shapeId="15425" r:id="rId67" name="Drop Down 65">
              <controlPr defaultSize="0" autoLine="0" autoPict="0">
                <anchor moveWithCells="1">
                  <from>
                    <xdr:col>9</xdr:col>
                    <xdr:colOff>0</xdr:colOff>
                    <xdr:row>7</xdr:row>
                    <xdr:rowOff>9525</xdr:rowOff>
                  </from>
                  <to>
                    <xdr:col>10</xdr:col>
                    <xdr:colOff>0</xdr:colOff>
                    <xdr:row>8</xdr:row>
                    <xdr:rowOff>47625</xdr:rowOff>
                  </to>
                </anchor>
              </controlPr>
            </control>
          </mc:Choice>
        </mc:AlternateContent>
        <mc:AlternateContent xmlns:mc="http://schemas.openxmlformats.org/markup-compatibility/2006">
          <mc:Choice Requires="x14">
            <control shapeId="15426" r:id="rId68" name="Drop Down 66">
              <controlPr defaultSize="0" autoLine="0" autoPict="0">
                <anchor moveWithCells="1">
                  <from>
                    <xdr:col>9</xdr:col>
                    <xdr:colOff>0</xdr:colOff>
                    <xdr:row>8</xdr:row>
                    <xdr:rowOff>9525</xdr:rowOff>
                  </from>
                  <to>
                    <xdr:col>10</xdr:col>
                    <xdr:colOff>0</xdr:colOff>
                    <xdr:row>9</xdr:row>
                    <xdr:rowOff>47625</xdr:rowOff>
                  </to>
                </anchor>
              </controlPr>
            </control>
          </mc:Choice>
        </mc:AlternateContent>
        <mc:AlternateContent xmlns:mc="http://schemas.openxmlformats.org/markup-compatibility/2006">
          <mc:Choice Requires="x14">
            <control shapeId="15427" r:id="rId69" name="Drop Down 67">
              <controlPr defaultSize="0" autoLine="0" autoPict="0">
                <anchor moveWithCells="1">
                  <from>
                    <xdr:col>9</xdr:col>
                    <xdr:colOff>0</xdr:colOff>
                    <xdr:row>11</xdr:row>
                    <xdr:rowOff>9525</xdr:rowOff>
                  </from>
                  <to>
                    <xdr:col>10</xdr:col>
                    <xdr:colOff>0</xdr:colOff>
                    <xdr:row>11</xdr:row>
                    <xdr:rowOff>209550</xdr:rowOff>
                  </to>
                </anchor>
              </controlPr>
            </control>
          </mc:Choice>
        </mc:AlternateContent>
        <mc:AlternateContent xmlns:mc="http://schemas.openxmlformats.org/markup-compatibility/2006">
          <mc:Choice Requires="x14">
            <control shapeId="15428" r:id="rId70" name="Drop Down 68">
              <controlPr defaultSize="0" autoLine="0" autoPict="0">
                <anchor moveWithCells="1">
                  <from>
                    <xdr:col>9</xdr:col>
                    <xdr:colOff>0</xdr:colOff>
                    <xdr:row>12</xdr:row>
                    <xdr:rowOff>9525</xdr:rowOff>
                  </from>
                  <to>
                    <xdr:col>10</xdr:col>
                    <xdr:colOff>0</xdr:colOff>
                    <xdr:row>13</xdr:row>
                    <xdr:rowOff>47625</xdr:rowOff>
                  </to>
                </anchor>
              </controlPr>
            </control>
          </mc:Choice>
        </mc:AlternateContent>
        <mc:AlternateContent xmlns:mc="http://schemas.openxmlformats.org/markup-compatibility/2006">
          <mc:Choice Requires="x14">
            <control shapeId="15429" r:id="rId71" name="Drop Down 69">
              <controlPr defaultSize="0" autoLine="0" autoPict="0">
                <anchor moveWithCells="1">
                  <from>
                    <xdr:col>9</xdr:col>
                    <xdr:colOff>0</xdr:colOff>
                    <xdr:row>13</xdr:row>
                    <xdr:rowOff>9525</xdr:rowOff>
                  </from>
                  <to>
                    <xdr:col>10</xdr:col>
                    <xdr:colOff>0</xdr:colOff>
                    <xdr:row>14</xdr:row>
                    <xdr:rowOff>47625</xdr:rowOff>
                  </to>
                </anchor>
              </controlPr>
            </control>
          </mc:Choice>
        </mc:AlternateContent>
        <mc:AlternateContent xmlns:mc="http://schemas.openxmlformats.org/markup-compatibility/2006">
          <mc:Choice Requires="x14">
            <control shapeId="15430" r:id="rId72" name="Drop Down 70">
              <controlPr defaultSize="0" autoLine="0" autoPict="0">
                <anchor moveWithCells="1">
                  <from>
                    <xdr:col>9</xdr:col>
                    <xdr:colOff>0</xdr:colOff>
                    <xdr:row>14</xdr:row>
                    <xdr:rowOff>9525</xdr:rowOff>
                  </from>
                  <to>
                    <xdr:col>10</xdr:col>
                    <xdr:colOff>0</xdr:colOff>
                    <xdr:row>15</xdr:row>
                    <xdr:rowOff>47625</xdr:rowOff>
                  </to>
                </anchor>
              </controlPr>
            </control>
          </mc:Choice>
        </mc:AlternateContent>
        <mc:AlternateContent xmlns:mc="http://schemas.openxmlformats.org/markup-compatibility/2006">
          <mc:Choice Requires="x14">
            <control shapeId="15431" r:id="rId73" name="Drop Down 71">
              <controlPr defaultSize="0" autoLine="0" autoPict="0">
                <anchor moveWithCells="1">
                  <from>
                    <xdr:col>9</xdr:col>
                    <xdr:colOff>0</xdr:colOff>
                    <xdr:row>15</xdr:row>
                    <xdr:rowOff>9525</xdr:rowOff>
                  </from>
                  <to>
                    <xdr:col>10</xdr:col>
                    <xdr:colOff>0</xdr:colOff>
                    <xdr:row>16</xdr:row>
                    <xdr:rowOff>47625</xdr:rowOff>
                  </to>
                </anchor>
              </controlPr>
            </control>
          </mc:Choice>
        </mc:AlternateContent>
        <mc:AlternateContent xmlns:mc="http://schemas.openxmlformats.org/markup-compatibility/2006">
          <mc:Choice Requires="x14">
            <control shapeId="15432" r:id="rId74" name="Drop Down 72">
              <controlPr defaultSize="0" autoLine="0" autoPict="0">
                <anchor moveWithCells="1">
                  <from>
                    <xdr:col>9</xdr:col>
                    <xdr:colOff>0</xdr:colOff>
                    <xdr:row>16</xdr:row>
                    <xdr:rowOff>9525</xdr:rowOff>
                  </from>
                  <to>
                    <xdr:col>10</xdr:col>
                    <xdr:colOff>0</xdr:colOff>
                    <xdr:row>17</xdr:row>
                    <xdr:rowOff>19050</xdr:rowOff>
                  </to>
                </anchor>
              </controlPr>
            </control>
          </mc:Choice>
        </mc:AlternateContent>
        <mc:AlternateContent xmlns:mc="http://schemas.openxmlformats.org/markup-compatibility/2006">
          <mc:Choice Requires="x14">
            <control shapeId="15433" r:id="rId75" name="Drop Down 73">
              <controlPr defaultSize="0" autoLine="0" autoPict="0">
                <anchor moveWithCells="1">
                  <from>
                    <xdr:col>9</xdr:col>
                    <xdr:colOff>0</xdr:colOff>
                    <xdr:row>17</xdr:row>
                    <xdr:rowOff>9525</xdr:rowOff>
                  </from>
                  <to>
                    <xdr:col>10</xdr:col>
                    <xdr:colOff>0</xdr:colOff>
                    <xdr:row>18</xdr:row>
                    <xdr:rowOff>19050</xdr:rowOff>
                  </to>
                </anchor>
              </controlPr>
            </control>
          </mc:Choice>
        </mc:AlternateContent>
        <mc:AlternateContent xmlns:mc="http://schemas.openxmlformats.org/markup-compatibility/2006">
          <mc:Choice Requires="x14">
            <control shapeId="15434" r:id="rId76" name="Drop Down 74">
              <controlPr defaultSize="0" autoLine="0" autoPict="0">
                <anchor moveWithCells="1">
                  <from>
                    <xdr:col>9</xdr:col>
                    <xdr:colOff>0</xdr:colOff>
                    <xdr:row>18</xdr:row>
                    <xdr:rowOff>9525</xdr:rowOff>
                  </from>
                  <to>
                    <xdr:col>10</xdr:col>
                    <xdr:colOff>0</xdr:colOff>
                    <xdr:row>19</xdr:row>
                    <xdr:rowOff>19050</xdr:rowOff>
                  </to>
                </anchor>
              </controlPr>
            </control>
          </mc:Choice>
        </mc:AlternateContent>
        <mc:AlternateContent xmlns:mc="http://schemas.openxmlformats.org/markup-compatibility/2006">
          <mc:Choice Requires="x14">
            <control shapeId="15435" r:id="rId77" name="Drop Down 75">
              <controlPr defaultSize="0" autoLine="0" autoPict="0">
                <anchor moveWithCells="1">
                  <from>
                    <xdr:col>9</xdr:col>
                    <xdr:colOff>0</xdr:colOff>
                    <xdr:row>19</xdr:row>
                    <xdr:rowOff>9525</xdr:rowOff>
                  </from>
                  <to>
                    <xdr:col>10</xdr:col>
                    <xdr:colOff>0</xdr:colOff>
                    <xdr:row>20</xdr:row>
                    <xdr:rowOff>19050</xdr:rowOff>
                  </to>
                </anchor>
              </controlPr>
            </control>
          </mc:Choice>
        </mc:AlternateContent>
        <mc:AlternateContent xmlns:mc="http://schemas.openxmlformats.org/markup-compatibility/2006">
          <mc:Choice Requires="x14">
            <control shapeId="15436" r:id="rId78" name="Drop Down 76">
              <controlPr defaultSize="0" autoLine="0" autoPict="0">
                <anchor moveWithCells="1">
                  <from>
                    <xdr:col>9</xdr:col>
                    <xdr:colOff>0</xdr:colOff>
                    <xdr:row>22</xdr:row>
                    <xdr:rowOff>9525</xdr:rowOff>
                  </from>
                  <to>
                    <xdr:col>10</xdr:col>
                    <xdr:colOff>0</xdr:colOff>
                    <xdr:row>23</xdr:row>
                    <xdr:rowOff>19050</xdr:rowOff>
                  </to>
                </anchor>
              </controlPr>
            </control>
          </mc:Choice>
        </mc:AlternateContent>
        <mc:AlternateContent xmlns:mc="http://schemas.openxmlformats.org/markup-compatibility/2006">
          <mc:Choice Requires="x14">
            <control shapeId="15437" r:id="rId79" name="Drop Down 77">
              <controlPr defaultSize="0" autoLine="0" autoPict="0">
                <anchor moveWithCells="1">
                  <from>
                    <xdr:col>9</xdr:col>
                    <xdr:colOff>0</xdr:colOff>
                    <xdr:row>23</xdr:row>
                    <xdr:rowOff>9525</xdr:rowOff>
                  </from>
                  <to>
                    <xdr:col>10</xdr:col>
                    <xdr:colOff>0</xdr:colOff>
                    <xdr:row>24</xdr:row>
                    <xdr:rowOff>19050</xdr:rowOff>
                  </to>
                </anchor>
              </controlPr>
            </control>
          </mc:Choice>
        </mc:AlternateContent>
        <mc:AlternateContent xmlns:mc="http://schemas.openxmlformats.org/markup-compatibility/2006">
          <mc:Choice Requires="x14">
            <control shapeId="15438" r:id="rId80" name="Drop Down 78">
              <controlPr defaultSize="0" autoLine="0" autoPict="0">
                <anchor moveWithCells="1">
                  <from>
                    <xdr:col>9</xdr:col>
                    <xdr:colOff>0</xdr:colOff>
                    <xdr:row>24</xdr:row>
                    <xdr:rowOff>9525</xdr:rowOff>
                  </from>
                  <to>
                    <xdr:col>10</xdr:col>
                    <xdr:colOff>0</xdr:colOff>
                    <xdr:row>25</xdr:row>
                    <xdr:rowOff>19050</xdr:rowOff>
                  </to>
                </anchor>
              </controlPr>
            </control>
          </mc:Choice>
        </mc:AlternateContent>
        <mc:AlternateContent xmlns:mc="http://schemas.openxmlformats.org/markup-compatibility/2006">
          <mc:Choice Requires="x14">
            <control shapeId="15439" r:id="rId81" name="Drop Down 79">
              <controlPr defaultSize="0" autoLine="0" autoPict="0">
                <anchor moveWithCells="1">
                  <from>
                    <xdr:col>9</xdr:col>
                    <xdr:colOff>0</xdr:colOff>
                    <xdr:row>27</xdr:row>
                    <xdr:rowOff>9525</xdr:rowOff>
                  </from>
                  <to>
                    <xdr:col>10</xdr:col>
                    <xdr:colOff>0</xdr:colOff>
                    <xdr:row>28</xdr:row>
                    <xdr:rowOff>19050</xdr:rowOff>
                  </to>
                </anchor>
              </controlPr>
            </control>
          </mc:Choice>
        </mc:AlternateContent>
        <mc:AlternateContent xmlns:mc="http://schemas.openxmlformats.org/markup-compatibility/2006">
          <mc:Choice Requires="x14">
            <control shapeId="15440" r:id="rId82" name="Drop Down 80">
              <controlPr defaultSize="0" autoLine="0" autoPict="0">
                <anchor moveWithCells="1">
                  <from>
                    <xdr:col>9</xdr:col>
                    <xdr:colOff>0</xdr:colOff>
                    <xdr:row>28</xdr:row>
                    <xdr:rowOff>9525</xdr:rowOff>
                  </from>
                  <to>
                    <xdr:col>10</xdr:col>
                    <xdr:colOff>0</xdr:colOff>
                    <xdr:row>29</xdr:row>
                    <xdr:rowOff>19050</xdr:rowOff>
                  </to>
                </anchor>
              </controlPr>
            </control>
          </mc:Choice>
        </mc:AlternateContent>
        <mc:AlternateContent xmlns:mc="http://schemas.openxmlformats.org/markup-compatibility/2006">
          <mc:Choice Requires="x14">
            <control shapeId="15441" r:id="rId83" name="Drop Down 81">
              <controlPr defaultSize="0" autoLine="0" autoPict="0">
                <anchor moveWithCells="1">
                  <from>
                    <xdr:col>9</xdr:col>
                    <xdr:colOff>0</xdr:colOff>
                    <xdr:row>29</xdr:row>
                    <xdr:rowOff>9525</xdr:rowOff>
                  </from>
                  <to>
                    <xdr:col>10</xdr:col>
                    <xdr:colOff>0</xdr:colOff>
                    <xdr:row>30</xdr:row>
                    <xdr:rowOff>19050</xdr:rowOff>
                  </to>
                </anchor>
              </controlPr>
            </control>
          </mc:Choice>
        </mc:AlternateContent>
        <mc:AlternateContent xmlns:mc="http://schemas.openxmlformats.org/markup-compatibility/2006">
          <mc:Choice Requires="x14">
            <control shapeId="15442" r:id="rId84" name="Drop Down 82">
              <controlPr defaultSize="0" autoLine="0" autoPict="0">
                <anchor moveWithCells="1">
                  <from>
                    <xdr:col>9</xdr:col>
                    <xdr:colOff>0</xdr:colOff>
                    <xdr:row>30</xdr:row>
                    <xdr:rowOff>9525</xdr:rowOff>
                  </from>
                  <to>
                    <xdr:col>10</xdr:col>
                    <xdr:colOff>0</xdr:colOff>
                    <xdr:row>31</xdr:row>
                    <xdr:rowOff>19050</xdr:rowOff>
                  </to>
                </anchor>
              </controlPr>
            </control>
          </mc:Choice>
        </mc:AlternateContent>
        <mc:AlternateContent xmlns:mc="http://schemas.openxmlformats.org/markup-compatibility/2006">
          <mc:Choice Requires="x14">
            <control shapeId="15443" r:id="rId85" name="Drop Down 83">
              <controlPr defaultSize="0" autoLine="0" autoPict="0">
                <anchor moveWithCells="1">
                  <from>
                    <xdr:col>9</xdr:col>
                    <xdr:colOff>0</xdr:colOff>
                    <xdr:row>31</xdr:row>
                    <xdr:rowOff>9525</xdr:rowOff>
                  </from>
                  <to>
                    <xdr:col>10</xdr:col>
                    <xdr:colOff>0</xdr:colOff>
                    <xdr:row>32</xdr:row>
                    <xdr:rowOff>19050</xdr:rowOff>
                  </to>
                </anchor>
              </controlPr>
            </control>
          </mc:Choice>
        </mc:AlternateContent>
        <mc:AlternateContent xmlns:mc="http://schemas.openxmlformats.org/markup-compatibility/2006">
          <mc:Choice Requires="x14">
            <control shapeId="15444" r:id="rId86" name="Drop Down 84">
              <controlPr defaultSize="0" autoLine="0" autoPict="0">
                <anchor moveWithCells="1">
                  <from>
                    <xdr:col>9</xdr:col>
                    <xdr:colOff>0</xdr:colOff>
                    <xdr:row>32</xdr:row>
                    <xdr:rowOff>9525</xdr:rowOff>
                  </from>
                  <to>
                    <xdr:col>10</xdr:col>
                    <xdr:colOff>0</xdr:colOff>
                    <xdr:row>33</xdr:row>
                    <xdr:rowOff>19050</xdr:rowOff>
                  </to>
                </anchor>
              </controlPr>
            </control>
          </mc:Choice>
        </mc:AlternateContent>
        <mc:AlternateContent xmlns:mc="http://schemas.openxmlformats.org/markup-compatibility/2006">
          <mc:Choice Requires="x14">
            <control shapeId="15445" r:id="rId87" name="Drop Down 85">
              <controlPr defaultSize="0" autoLine="0" autoPict="0">
                <anchor moveWithCells="1">
                  <from>
                    <xdr:col>9</xdr:col>
                    <xdr:colOff>0</xdr:colOff>
                    <xdr:row>33</xdr:row>
                    <xdr:rowOff>9525</xdr:rowOff>
                  </from>
                  <to>
                    <xdr:col>10</xdr:col>
                    <xdr:colOff>0</xdr:colOff>
                    <xdr:row>34</xdr:row>
                    <xdr:rowOff>19050</xdr:rowOff>
                  </to>
                </anchor>
              </controlPr>
            </control>
          </mc:Choice>
        </mc:AlternateContent>
        <mc:AlternateContent xmlns:mc="http://schemas.openxmlformats.org/markup-compatibility/2006">
          <mc:Choice Requires="x14">
            <control shapeId="15446" r:id="rId88" name="Drop Down 86">
              <controlPr defaultSize="0" autoLine="0" autoPict="0">
                <anchor moveWithCells="1">
                  <from>
                    <xdr:col>9</xdr:col>
                    <xdr:colOff>0</xdr:colOff>
                    <xdr:row>34</xdr:row>
                    <xdr:rowOff>9525</xdr:rowOff>
                  </from>
                  <to>
                    <xdr:col>10</xdr:col>
                    <xdr:colOff>0</xdr:colOff>
                    <xdr:row>35</xdr:row>
                    <xdr:rowOff>19050</xdr:rowOff>
                  </to>
                </anchor>
              </controlPr>
            </control>
          </mc:Choice>
        </mc:AlternateContent>
        <mc:AlternateContent xmlns:mc="http://schemas.openxmlformats.org/markup-compatibility/2006">
          <mc:Choice Requires="x14">
            <control shapeId="15447" r:id="rId89" name="Drop Down 87">
              <controlPr defaultSize="0" autoLine="0" autoPict="0">
                <anchor moveWithCells="1">
                  <from>
                    <xdr:col>9</xdr:col>
                    <xdr:colOff>0</xdr:colOff>
                    <xdr:row>35</xdr:row>
                    <xdr:rowOff>9525</xdr:rowOff>
                  </from>
                  <to>
                    <xdr:col>10</xdr:col>
                    <xdr:colOff>0</xdr:colOff>
                    <xdr:row>36</xdr:row>
                    <xdr:rowOff>19050</xdr:rowOff>
                  </to>
                </anchor>
              </controlPr>
            </control>
          </mc:Choice>
        </mc:AlternateContent>
        <mc:AlternateContent xmlns:mc="http://schemas.openxmlformats.org/markup-compatibility/2006">
          <mc:Choice Requires="x14">
            <control shapeId="15448" r:id="rId90" name="Drop Down 88">
              <controlPr defaultSize="0" autoLine="0" autoPict="0">
                <anchor moveWithCells="1">
                  <from>
                    <xdr:col>9</xdr:col>
                    <xdr:colOff>0</xdr:colOff>
                    <xdr:row>36</xdr:row>
                    <xdr:rowOff>9525</xdr:rowOff>
                  </from>
                  <to>
                    <xdr:col>10</xdr:col>
                    <xdr:colOff>0</xdr:colOff>
                    <xdr:row>37</xdr:row>
                    <xdr:rowOff>19050</xdr:rowOff>
                  </to>
                </anchor>
              </controlPr>
            </control>
          </mc:Choice>
        </mc:AlternateContent>
        <mc:AlternateContent xmlns:mc="http://schemas.openxmlformats.org/markup-compatibility/2006">
          <mc:Choice Requires="x14">
            <control shapeId="15449" r:id="rId91" name="Drop Down 89">
              <controlPr defaultSize="0" autoLine="0" autoPict="0">
                <anchor moveWithCells="1">
                  <from>
                    <xdr:col>9</xdr:col>
                    <xdr:colOff>0</xdr:colOff>
                    <xdr:row>37</xdr:row>
                    <xdr:rowOff>9525</xdr:rowOff>
                  </from>
                  <to>
                    <xdr:col>10</xdr:col>
                    <xdr:colOff>0</xdr:colOff>
                    <xdr:row>38</xdr:row>
                    <xdr:rowOff>19050</xdr:rowOff>
                  </to>
                </anchor>
              </controlPr>
            </control>
          </mc:Choice>
        </mc:AlternateContent>
        <mc:AlternateContent xmlns:mc="http://schemas.openxmlformats.org/markup-compatibility/2006">
          <mc:Choice Requires="x14">
            <control shapeId="15450" r:id="rId92" name="Drop Down 90">
              <controlPr defaultSize="0" autoLine="0" autoPict="0">
                <anchor moveWithCells="1">
                  <from>
                    <xdr:col>9</xdr:col>
                    <xdr:colOff>0</xdr:colOff>
                    <xdr:row>40</xdr:row>
                    <xdr:rowOff>9525</xdr:rowOff>
                  </from>
                  <to>
                    <xdr:col>10</xdr:col>
                    <xdr:colOff>0</xdr:colOff>
                    <xdr:row>41</xdr:row>
                    <xdr:rowOff>19050</xdr:rowOff>
                  </to>
                </anchor>
              </controlPr>
            </control>
          </mc:Choice>
        </mc:AlternateContent>
        <mc:AlternateContent xmlns:mc="http://schemas.openxmlformats.org/markup-compatibility/2006">
          <mc:Choice Requires="x14">
            <control shapeId="15451" r:id="rId93" name="Drop Down 91">
              <controlPr defaultSize="0" autoLine="0" autoPict="0">
                <anchor moveWithCells="1">
                  <from>
                    <xdr:col>9</xdr:col>
                    <xdr:colOff>0</xdr:colOff>
                    <xdr:row>42</xdr:row>
                    <xdr:rowOff>9525</xdr:rowOff>
                  </from>
                  <to>
                    <xdr:col>10</xdr:col>
                    <xdr:colOff>0</xdr:colOff>
                    <xdr:row>43</xdr:row>
                    <xdr:rowOff>19050</xdr:rowOff>
                  </to>
                </anchor>
              </controlPr>
            </control>
          </mc:Choice>
        </mc:AlternateContent>
        <mc:AlternateContent xmlns:mc="http://schemas.openxmlformats.org/markup-compatibility/2006">
          <mc:Choice Requires="x14">
            <control shapeId="15452" r:id="rId94" name="Drop Down 92">
              <controlPr defaultSize="0" autoLine="0" autoPict="0">
                <anchor moveWithCells="1">
                  <from>
                    <xdr:col>5</xdr:col>
                    <xdr:colOff>0</xdr:colOff>
                    <xdr:row>49</xdr:row>
                    <xdr:rowOff>9525</xdr:rowOff>
                  </from>
                  <to>
                    <xdr:col>5</xdr:col>
                    <xdr:colOff>733425</xdr:colOff>
                    <xdr:row>50</xdr:row>
                    <xdr:rowOff>28575</xdr:rowOff>
                  </to>
                </anchor>
              </controlPr>
            </control>
          </mc:Choice>
        </mc:AlternateContent>
        <mc:AlternateContent xmlns:mc="http://schemas.openxmlformats.org/markup-compatibility/2006">
          <mc:Choice Requires="x14">
            <control shapeId="15453" r:id="rId95" name="Drop Down 93">
              <controlPr defaultSize="0" autoLine="0" autoPict="0">
                <anchor moveWithCells="1">
                  <from>
                    <xdr:col>5</xdr:col>
                    <xdr:colOff>0</xdr:colOff>
                    <xdr:row>50</xdr:row>
                    <xdr:rowOff>19050</xdr:rowOff>
                  </from>
                  <to>
                    <xdr:col>5</xdr:col>
                    <xdr:colOff>733425</xdr:colOff>
                    <xdr:row>51</xdr:row>
                    <xdr:rowOff>38100</xdr:rowOff>
                  </to>
                </anchor>
              </controlPr>
            </control>
          </mc:Choice>
        </mc:AlternateContent>
        <mc:AlternateContent xmlns:mc="http://schemas.openxmlformats.org/markup-compatibility/2006">
          <mc:Choice Requires="x14">
            <control shapeId="15454" r:id="rId96" name="Drop Down 94">
              <controlPr defaultSize="0" autoLine="0" autoPict="0">
                <anchor moveWithCells="1">
                  <from>
                    <xdr:col>5</xdr:col>
                    <xdr:colOff>0</xdr:colOff>
                    <xdr:row>51</xdr:row>
                    <xdr:rowOff>19050</xdr:rowOff>
                  </from>
                  <to>
                    <xdr:col>5</xdr:col>
                    <xdr:colOff>733425</xdr:colOff>
                    <xdr:row>52</xdr:row>
                    <xdr:rowOff>38100</xdr:rowOff>
                  </to>
                </anchor>
              </controlPr>
            </control>
          </mc:Choice>
        </mc:AlternateContent>
        <mc:AlternateContent xmlns:mc="http://schemas.openxmlformats.org/markup-compatibility/2006">
          <mc:Choice Requires="x14">
            <control shapeId="15455" r:id="rId97" name="Drop Down 95">
              <controlPr defaultSize="0" autoLine="0" autoPict="0">
                <anchor moveWithCells="1">
                  <from>
                    <xdr:col>5</xdr:col>
                    <xdr:colOff>0</xdr:colOff>
                    <xdr:row>52</xdr:row>
                    <xdr:rowOff>19050</xdr:rowOff>
                  </from>
                  <to>
                    <xdr:col>5</xdr:col>
                    <xdr:colOff>733425</xdr:colOff>
                    <xdr:row>53</xdr:row>
                    <xdr:rowOff>38100</xdr:rowOff>
                  </to>
                </anchor>
              </controlPr>
            </control>
          </mc:Choice>
        </mc:AlternateContent>
        <mc:AlternateContent xmlns:mc="http://schemas.openxmlformats.org/markup-compatibility/2006">
          <mc:Choice Requires="x14">
            <control shapeId="15456" r:id="rId98" name="Drop Down 96">
              <controlPr defaultSize="0" autoLine="0" autoPict="0">
                <anchor moveWithCells="1">
                  <from>
                    <xdr:col>5</xdr:col>
                    <xdr:colOff>9525</xdr:colOff>
                    <xdr:row>53</xdr:row>
                    <xdr:rowOff>19050</xdr:rowOff>
                  </from>
                  <to>
                    <xdr:col>5</xdr:col>
                    <xdr:colOff>742950</xdr:colOff>
                    <xdr:row>54</xdr:row>
                    <xdr:rowOff>38100</xdr:rowOff>
                  </to>
                </anchor>
              </controlPr>
            </control>
          </mc:Choice>
        </mc:AlternateContent>
        <mc:AlternateContent xmlns:mc="http://schemas.openxmlformats.org/markup-compatibility/2006">
          <mc:Choice Requires="x14">
            <control shapeId="15457" r:id="rId99" name="Drop Down 97">
              <controlPr defaultSize="0" autoLine="0" autoPict="0">
                <anchor moveWithCells="1">
                  <from>
                    <xdr:col>5</xdr:col>
                    <xdr:colOff>0</xdr:colOff>
                    <xdr:row>54</xdr:row>
                    <xdr:rowOff>19050</xdr:rowOff>
                  </from>
                  <to>
                    <xdr:col>5</xdr:col>
                    <xdr:colOff>733425</xdr:colOff>
                    <xdr:row>55</xdr:row>
                    <xdr:rowOff>38100</xdr:rowOff>
                  </to>
                </anchor>
              </controlPr>
            </control>
          </mc:Choice>
        </mc:AlternateContent>
        <mc:AlternateContent xmlns:mc="http://schemas.openxmlformats.org/markup-compatibility/2006">
          <mc:Choice Requires="x14">
            <control shapeId="15458" r:id="rId100" name="Drop Down 98">
              <controlPr defaultSize="0" autoLine="0" autoPict="0">
                <anchor moveWithCells="1">
                  <from>
                    <xdr:col>3</xdr:col>
                    <xdr:colOff>19050</xdr:colOff>
                    <xdr:row>54</xdr:row>
                    <xdr:rowOff>0</xdr:rowOff>
                  </from>
                  <to>
                    <xdr:col>3</xdr:col>
                    <xdr:colOff>752475</xdr:colOff>
                    <xdr:row>55</xdr:row>
                    <xdr:rowOff>19050</xdr:rowOff>
                  </to>
                </anchor>
              </controlPr>
            </control>
          </mc:Choice>
        </mc:AlternateContent>
        <mc:AlternateContent xmlns:mc="http://schemas.openxmlformats.org/markup-compatibility/2006">
          <mc:Choice Requires="x14">
            <control shapeId="15459" r:id="rId101" name="Drop Down 99">
              <controlPr defaultSize="0" autoLine="0" autoPict="0">
                <anchor moveWithCells="1">
                  <from>
                    <xdr:col>8</xdr:col>
                    <xdr:colOff>0</xdr:colOff>
                    <xdr:row>19</xdr:row>
                    <xdr:rowOff>9525</xdr:rowOff>
                  </from>
                  <to>
                    <xdr:col>8</xdr:col>
                    <xdr:colOff>981075</xdr:colOff>
                    <xdr:row>20</xdr:row>
                    <xdr:rowOff>28575</xdr:rowOff>
                  </to>
                </anchor>
              </controlPr>
            </control>
          </mc:Choice>
        </mc:AlternateContent>
        <mc:AlternateContent xmlns:mc="http://schemas.openxmlformats.org/markup-compatibility/2006">
          <mc:Choice Requires="x14">
            <control shapeId="15460" r:id="rId102" name="Drop Down 100">
              <controlPr defaultSize="0" autoLine="0" autoPict="0">
                <anchor moveWithCells="1">
                  <from>
                    <xdr:col>4</xdr:col>
                    <xdr:colOff>0</xdr:colOff>
                    <xdr:row>50</xdr:row>
                    <xdr:rowOff>19050</xdr:rowOff>
                  </from>
                  <to>
                    <xdr:col>4</xdr:col>
                    <xdr:colOff>733425</xdr:colOff>
                    <xdr:row>51</xdr:row>
                    <xdr:rowOff>38100</xdr:rowOff>
                  </to>
                </anchor>
              </controlPr>
            </control>
          </mc:Choice>
        </mc:AlternateContent>
        <mc:AlternateContent xmlns:mc="http://schemas.openxmlformats.org/markup-compatibility/2006">
          <mc:Choice Requires="x14">
            <control shapeId="15461" r:id="rId103" name="Drop Down 101">
              <controlPr defaultSize="0" autoLine="0" autoPict="0">
                <anchor moveWithCells="1">
                  <from>
                    <xdr:col>2</xdr:col>
                    <xdr:colOff>9525</xdr:colOff>
                    <xdr:row>50</xdr:row>
                    <xdr:rowOff>9525</xdr:rowOff>
                  </from>
                  <to>
                    <xdr:col>2</xdr:col>
                    <xdr:colOff>742950</xdr:colOff>
                    <xdr:row>51</xdr:row>
                    <xdr:rowOff>38100</xdr:rowOff>
                  </to>
                </anchor>
              </controlPr>
            </control>
          </mc:Choice>
        </mc:AlternateContent>
        <mc:AlternateContent xmlns:mc="http://schemas.openxmlformats.org/markup-compatibility/2006">
          <mc:Choice Requires="x14">
            <control shapeId="15462" r:id="rId104" name="Drop Down 102">
              <controlPr defaultSize="0" autoLine="0" autoPict="0">
                <anchor moveWithCells="1">
                  <from>
                    <xdr:col>2</xdr:col>
                    <xdr:colOff>0</xdr:colOff>
                    <xdr:row>52</xdr:row>
                    <xdr:rowOff>9525</xdr:rowOff>
                  </from>
                  <to>
                    <xdr:col>2</xdr:col>
                    <xdr:colOff>742950</xdr:colOff>
                    <xdr:row>53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Cálculo da compensação</vt:lpstr>
      <vt:lpstr>Planilha1</vt:lpstr>
      <vt:lpstr>Municípios</vt:lpstr>
      <vt:lpstr>Fórmulas</vt:lpstr>
      <vt:lpstr>Lançamento de Valores</vt:lpstr>
    </vt:vector>
  </TitlesOfParts>
  <Manager/>
  <Company>CETESB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Juliana Takeishi Giorgi</dc:creator>
  <cp:keywords/>
  <dc:description/>
  <cp:lastModifiedBy>Juliana Takeishi</cp:lastModifiedBy>
  <cp:revision/>
  <cp:lastPrinted>2023-03-31T14:47:55Z</cp:lastPrinted>
  <dcterms:created xsi:type="dcterms:W3CDTF">2017-01-20T15:36:24Z</dcterms:created>
  <dcterms:modified xsi:type="dcterms:W3CDTF">2024-02-02T22:23:58Z</dcterms:modified>
  <cp:category/>
  <cp:contentStatus/>
</cp:coreProperties>
</file>